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0" windowWidth="9315" windowHeight="3735" tabRatio="867" activeTab="1"/>
  </bookViews>
  <sheets>
    <sheet name="1л." sheetId="1" r:id="rId1"/>
    <sheet name="2л." sheetId="2" r:id="rId2"/>
  </sheets>
  <definedNames>
    <definedName name="_xlnm.Print_Area" localSheetId="0">'1л.'!$A$1:$I$157</definedName>
    <definedName name="_xlnm.Print_Area" localSheetId="1">'2л.'!$A$1:$H$170</definedName>
  </definedNames>
  <calcPr fullCalcOnLoad="1"/>
</workbook>
</file>

<file path=xl/sharedStrings.xml><?xml version="1.0" encoding="utf-8"?>
<sst xmlns="http://schemas.openxmlformats.org/spreadsheetml/2006/main" count="394" uniqueCount="247">
  <si>
    <t>в том числе:</t>
  </si>
  <si>
    <t>Наименование показателя</t>
  </si>
  <si>
    <t>из них: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</si>
  <si>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</si>
  <si>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</si>
  <si>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Х</t>
  </si>
  <si>
    <t>Поступления, всего:</t>
  </si>
  <si>
    <t>Бюджетные инвестиции</t>
  </si>
  <si>
    <t>Поступления от оказания муниципальным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</si>
  <si>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</si>
  <si>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</si>
  <si>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</si>
  <si>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в том числе по источникам выплат:</t>
  </si>
  <si>
    <t>Оплата труда и начисления на выплаты по оплате труда, всего: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</si>
  <si>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</si>
  <si>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</si>
  <si>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</si>
  <si>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</si>
  <si>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</si>
  <si>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</si>
  <si>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</si>
  <si>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</si>
  <si>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</si>
  <si>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</si>
  <si>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</si>
  <si>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</si>
  <si>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</si>
  <si>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</si>
  <si>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</si>
  <si>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</si>
  <si>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</si>
  <si>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290</t>
  </si>
  <si>
    <t xml:space="preserve">Поступление нефинансовых активов, всего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</si>
  <si>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</si>
  <si>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</si>
  <si>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</si>
  <si>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</si>
  <si>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</si>
  <si>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выплаты</t>
  </si>
  <si>
    <t>Коммунальные услуги (оплата теплоэнергии)</t>
  </si>
  <si>
    <t>Коммунальные услуги (оплата электроэнергии)</t>
  </si>
  <si>
    <t>Коммунальные услуги (оплата водопотребления)</t>
  </si>
  <si>
    <t>Прочие расходы (экология)</t>
  </si>
  <si>
    <t>Прочие расходы (налог на имущество)</t>
  </si>
  <si>
    <t>Прочие расходы (транспортный налог)</t>
  </si>
  <si>
    <t>Работа № 1 Проведение муниципальных официальных физкультурных и спортивных мероприятий</t>
  </si>
  <si>
    <t>Работа № 3 Организация и проведение зрелищных спортивных мероприятий</t>
  </si>
  <si>
    <t>Работа № 4 Проведение физкультурных мероприятий с участием лиц с ограниченными возможностями здоровья и инвалидов в соответствии с группами заболеваний</t>
  </si>
  <si>
    <t>Работа № 5 Организация и проведение физкультурных мероприятий для ветеранов спорта и лиц пожилого возраста</t>
  </si>
  <si>
    <t>Работа № 6 Проведение физкультурных мероприятий по месту жительства для всех категорий граждан</t>
  </si>
  <si>
    <t>Субсидия на ежемесячные доплаты матерям (или другим родственникам, фактически осуществляющим уход за ребенком), находящимся в отпуске по уходу за ребенком до 1,5 лет и состоящим в трудовых отношениях на условиях трудового договора с Учреждением</t>
  </si>
  <si>
    <t>Субсидия на ежемесячные компенсационные выплаты матерям (или другим родственникам, фактически осуществляющим уход за ребенком), находящимся в отпуске по уходу за ребенком до 3 лет и состоящим в трудовых отношениях на условиях трудового договора с Учреждением</t>
  </si>
  <si>
    <t>Субсидия на ежемесячную денежную компенсацию для обеспечения книгоиздательской продукцией и периодическими изданиями педагогических работников муниципальных образовательных учреждений</t>
  </si>
  <si>
    <t>Субсидия в рамках реализации долгосрочной целевой программы "Об энергосбережении и о повышении энергетической эффективности в городском округе Тольятти на 2010-2014 г.г."</t>
  </si>
  <si>
    <t>Субсидия в рамках реализации долгосрочной целевой программы "Обеспечение пожарной безопасности на объектах муниципальной собственности городского округа Тольятти на 2012-2014 г.г."</t>
  </si>
  <si>
    <t>Субсидия в рамках реализации долгосрочной целевой программы "Развитие физической культуры и спорта на территории городского округа Тольятти на 2011-2020 г.г."</t>
  </si>
  <si>
    <t>Целевые субсидии муниципальным  бюджетным и автономным учреждениям на цели, не связанные с возмещением нормативных затрат на оказание ими муниципальных услуг (выполнение работ), за исключением бюджетных инвестиций, в т.ч.:</t>
  </si>
  <si>
    <t>Доходы, поступающие от выполнения услуг (2001)</t>
  </si>
  <si>
    <t> Средства от страховых организаций по договорам (2006)</t>
  </si>
  <si>
    <t>Добровольные пожертвования от юридических и физических лиц, гранты, премии (2009)</t>
  </si>
  <si>
    <t>Целевые взносы от юридических и физических лиц (2010)</t>
  </si>
  <si>
    <t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 (2011)</t>
  </si>
  <si>
    <t>Средства, поступающие от арендаторов (2019)</t>
  </si>
  <si>
    <t>Средства от прочих поступающих доходов (2026)</t>
  </si>
  <si>
    <t xml:space="preserve">Расходы, всего : </t>
  </si>
  <si>
    <t>1. Субсидии на выполнение муниципального задания, всего:</t>
  </si>
  <si>
    <t>2. Целевые субсидии муниципальным  бюджетным и автономным учреждениям на цели, не связанные с возмещением нормативных затрат на оказание ими муниципальных услуг (выполнение работ), за исключением бюджетных инвестиций, в т.ч.:</t>
  </si>
  <si>
    <t>Прочие расходы (прочие)</t>
  </si>
  <si>
    <t>Субсидия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</si>
  <si>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Услуга № 1 Обучение по дополнительным общеобразовательным программам физкультурно-спортивной направленности по видам спорта</t>
  </si>
  <si>
    <t>Субсидия на выполнение муниципального задания, всего:</t>
  </si>
  <si>
    <t>Работа № 2 Обеспечение питанием и проживанием, организация и проведение тренировочных занятий, досуговых мероприятий</t>
  </si>
  <si>
    <t>Средства, поступающие от продажи товаров (2025)</t>
  </si>
  <si>
    <t>Субсидия в рамках реализации долгосрочной целевой программы «Улучшения условий и охраны труда в городском округе Тольятти на 2014-2016 годы»</t>
  </si>
  <si>
    <t>Субсидия в рамках реализации долгосрочной целевой программы " Меры по профилактике наркомании населения г.о.Тольятти на 2013-2015 г.г."</t>
  </si>
  <si>
    <t xml:space="preserve">Х       </t>
  </si>
  <si>
    <t>(уполномоченное  лицо)</t>
  </si>
  <si>
    <t>(подпись)</t>
  </si>
  <si>
    <t>(расшифровка подписи)</t>
  </si>
  <si>
    <t xml:space="preserve">Исполнитель:  </t>
  </si>
  <si>
    <t>тел.: 27-02-37</t>
  </si>
  <si>
    <t>от "____"__________ 20___ г.   №</t>
  </si>
  <si>
    <t>СОГЛАСОВАНО</t>
  </si>
  <si>
    <t>УТВЕРЖДАЮ</t>
  </si>
  <si>
    <t>(наименование должности лица, утверждающего документ)</t>
  </si>
  <si>
    <t>" _____ " _________________  201__ 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</si>
  <si>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</si>
  <si>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</si>
  <si>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</si>
  <si>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</si>
  <si>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</si>
  <si>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</si>
  <si>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4 "Шахматы" городского округа Тольятти (МБОУДОД СДЮСШОР № 4 "Шахматы")</t>
  </si>
  <si>
    <t>ИНН / КПП</t>
  </si>
  <si>
    <t xml:space="preserve"> 6323069628/ 632101001</t>
  </si>
  <si>
    <t>Единица измерения: руб.</t>
  </si>
  <si>
    <t>по ОКЕИ</t>
  </si>
  <si>
    <t xml:space="preserve">Наименование органа, осуществляющего функции  </t>
  </si>
  <si>
    <t>Управление физической культуры и спорта мэрии городского округа Тольятти</t>
  </si>
  <si>
    <t>главного распорядителя бюджетных средств</t>
  </si>
  <si>
    <t>Адрес фактического местонахождения муниципального учреждения (подразделения)</t>
  </si>
  <si>
    <t>445029 РФ, Самарская область, город Тольятти, ул.Революционная, 11</t>
  </si>
  <si>
    <t xml:space="preserve">I.  Сведения о деятельности муниципального учреждения </t>
  </si>
  <si>
    <t>1.1. Цели деятельности муниципального учреждения:</t>
  </si>
  <si>
    <t>1.2. Виды основной деятельности муниципального учреждения :</t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</si>
  <si>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на территории городского округа Тольятти физкультурных и спортивных мероприятий;</t>
    </r>
  </si>
  <si>
    <t>1.3. Перечень услуг (работ), осуществляемых на платной основе:</t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</si>
  <si>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деятельность по организации отдыха и развлечений;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</si>
  <si>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физкультурно-оздоровительная деятельность, реализация физкультурно-оздоровительной и спортивной продукции;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</si>
  <si>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</si>
  <si>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изготовления официальной и наградной атрибутики с символикой, эмблемы, флаги, вымпела, товарного знака;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</si>
  <si>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создание и организацию работы спортивных секций, групп физкультурно-оздоровительной направленности (фитнес клубы, тренажерный зал);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</si>
  <si>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показов кинофильмов;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</si>
  <si>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доходы от спортивной базы (реализация путевок);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</si>
  <si>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реализация билетов на спортивно-массовые мероприятия;</t>
    </r>
  </si>
  <si>
    <t>закрепленного собственником имущества за учреждением на праве оперативного управления</t>
  </si>
  <si>
    <t>приобретенного учреждением (подразделением) за счет выделенных собственником имущества учреждения средств</t>
  </si>
  <si>
    <t>приобретенного учреждением (подразделением) за счет доходов, полученных от иной приносящей доход деятельности</t>
  </si>
  <si>
    <t xml:space="preserve"> в том числе:</t>
  </si>
  <si>
    <t xml:space="preserve">балансовая стоимость особо ценного движимого имущества </t>
  </si>
  <si>
    <t>Сумма</t>
  </si>
  <si>
    <t>1.1. Общая балансовая стоимость недвижимого муниципального 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</si>
  <si>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</si>
  <si>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</si>
  <si>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</si>
  <si>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</si>
  <si>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</si>
  <si>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</si>
  <si>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</si>
  <si>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</si>
  <si>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</si>
  <si>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городского округа Тольятти</t>
  </si>
  <si>
    <t>2.2. Дебиторская задолженность по выданным авансам, полученным за счет средств бюджета городского округа Тольятти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</si>
  <si>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</si>
  <si>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</si>
  <si>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</si>
  <si>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</si>
  <si>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</si>
  <si>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</si>
  <si>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</si>
  <si>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</si>
  <si>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</si>
  <si>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</si>
  <si>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</si>
  <si>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</si>
  <si>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</si>
  <si>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</si>
  <si>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</si>
  <si>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</si>
  <si>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</si>
  <si>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</si>
  <si>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</si>
  <si>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</si>
  <si>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</si>
  <si>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</si>
  <si>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</si>
  <si>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 xml:space="preserve">3.2. Кредиторская задолженность по расчетам с поставщиками и подрядчиками за счет средств  бюджета городского округа Тольятти, всего: 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</si>
  <si>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</si>
  <si>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</si>
  <si>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</si>
  <si>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</si>
  <si>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</si>
  <si>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</si>
  <si>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</si>
  <si>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</si>
  <si>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</si>
  <si>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</si>
  <si>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</si>
  <si>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</si>
  <si>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</si>
  <si>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приносящей доход деятельности, всего: 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</si>
  <si>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</si>
  <si>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</si>
  <si>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</si>
  <si>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</si>
  <si>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</si>
  <si>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</si>
  <si>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</si>
  <si>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</si>
  <si>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</si>
  <si>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</si>
  <si>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</si>
  <si>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</si>
  <si>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</si>
  <si>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2014 год и плановый 2015 год - 2016 год</t>
  </si>
  <si>
    <t>2014 г., руб.</t>
  </si>
  <si>
    <t>2015 г., руб.</t>
  </si>
  <si>
    <t>2016 г., руб.</t>
  </si>
  <si>
    <r>
      <t>Приложение  № 1 к Порядку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составления и утверждения   плана финансово-хозяйственной деятельности муниципальных учреждений городского округа Тольятти, утвержденным постановлением мэрии</t>
    </r>
  </si>
  <si>
    <r>
      <t>I. Нефинансовые активы, всего</t>
    </r>
    <r>
      <rPr>
        <sz val="16"/>
        <rFont val="Times New Roman"/>
        <family val="1"/>
      </rPr>
      <t>:</t>
    </r>
  </si>
  <si>
    <t>1.4. Общая балансовая стоимость недвижимого муниципального имущества на 01.01.2014г.  – всего:</t>
  </si>
  <si>
    <t xml:space="preserve">1.5.  Общая балансовая стоимость движимого муниципального имущества на 01.01.2014г. всего: </t>
  </si>
  <si>
    <t>II. Показатели финансового состояния учреждения на 01.01.2014 года</t>
  </si>
  <si>
    <t>Услуга № 1 Обучение по дополнительным общеобразовательным программам физкультурно-спортивной направленности по видам спорта (к.4199)</t>
  </si>
  <si>
    <t>Работа № 1 Проведение муниципальных официальных физкультурных и спортивных мероприятий (к.4199)</t>
  </si>
  <si>
    <t xml:space="preserve">Планируемый остаток средств на начало планируемого года </t>
  </si>
  <si>
    <t>Поступления от приносящей доход деятельности, всего:</t>
  </si>
  <si>
    <t>Заработная плата (к.4199)</t>
  </si>
  <si>
    <t>Начисления на выплаты по оплате труда (к.4199)</t>
  </si>
  <si>
    <t>Коммунальные услуги (оплата теплоэнергии)(к.4199)</t>
  </si>
  <si>
    <t>Коммунальные услуги (оплата электроэнергии)(к.4199)</t>
  </si>
  <si>
    <t>Коммунальные услуги (оплата водопотребления) (к.4199)</t>
  </si>
  <si>
    <t>Работы, услуги по содержанию имущества (к.4199)</t>
  </si>
  <si>
    <t>Прочие работы, услуги (к.4199)</t>
  </si>
  <si>
    <t>Увеличение стоимости материальных запасов (к.4199)</t>
  </si>
  <si>
    <t>Прочие расходы (прочие)(к.4199)</t>
  </si>
  <si>
    <t>2014г.</t>
  </si>
  <si>
    <t>4.Поступления от оказания муниципальным учреждением  (подразделением) услуг (выполнения работ), предоставление которых для физических и юридических лиц осуществляется на платной основе, поступления от иной приносящей доход деятельности (к.2001), в том числе:</t>
  </si>
  <si>
    <t>Услуги связи (к.4199)</t>
  </si>
  <si>
    <t>Прочие выплаты (к.4199)</t>
  </si>
  <si>
    <t>Транспортные услуги (к.4199)</t>
  </si>
  <si>
    <t>Прочие расходы (к.4199)</t>
  </si>
  <si>
    <t>Руководитель управления физической культуры и спорта мэрии городского округа Тольятти</t>
  </si>
  <si>
    <t>А.Н. Лысов</t>
  </si>
  <si>
    <t>Субсидия на реализацию мероприятий в рамках  муниципальной  программы  "Обеспечение пожарной безопасности на объектах муниципальной собственности городского округа Тольятти на 2014-2016 гг."</t>
  </si>
  <si>
    <t>№ ____________</t>
  </si>
  <si>
    <t>Заместитель директора по УВР МБОУДОД СДЮСШОР № 4 "Шахматы"</t>
  </si>
  <si>
    <t>Л.В. Филатова</t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</si>
  <si>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создание условий для популяризации физической культуры и спорта на территории городского округа Тольятти;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</si>
  <si>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образовательная деятельность по дополнительным общеобразовательным программам;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</si>
  <si>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осуществление спортивной подготовки;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</si>
  <si>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</si>
  <si>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</si>
  <si>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</si>
  <si>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оказание услуг по обучению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видам спорта : "шахматы" и "шашки";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</si>
  <si>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оказание услуг по спортивной подготовке по видам спорта: "шахматы" и "шашки";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</si>
  <si>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деятельность в области физической культуры и спорта;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</si>
  <si>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проведение муниципальных официальных физкультурных и спортивных мероприятий;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</si>
  <si>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</si>
  <si>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</si>
  <si>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</t>
    </r>
  </si>
  <si>
    <t>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</t>
  </si>
  <si>
    <t>* разработка методической, теоретической, справочной, информационной документации.</t>
  </si>
  <si>
    <t>* обеспечение отдыха обучающихся в каникулярный период;</t>
  </si>
  <si>
    <t>* деятельность в области спортивно-оздоровительных комплексов, лечебно-воспитательных и диагностических кабинетов, реабилитационных комплексов;</t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</si>
  <si>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проведение мероприятий по повышению квалификации тренеров и судей;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</si>
  <si>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</si>
  <si>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иные источники доходов, не запрещенные действующим законодательством РФ;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</si>
  <si>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услуги по ремонту спортивно-технического оборудования и инвентаря;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</si>
  <si>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прокат спортивного снаряжения, инвентаря, оборудования, оргтехники, бытовых изделий;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</si>
  <si>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</si>
  <si>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  </r>
  </si>
  <si>
    <r>
      <t>"</t>
    </r>
    <r>
      <rPr>
        <u val="single"/>
        <sz val="16"/>
        <rFont val="Times New Roman"/>
        <family val="1"/>
      </rPr>
      <t>10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>сентября</t>
    </r>
    <r>
      <rPr>
        <sz val="16"/>
        <rFont val="Times New Roman"/>
        <family val="1"/>
      </rPr>
      <t xml:space="preserve"> 2014 г.</t>
    </r>
  </si>
  <si>
    <t xml:space="preserve"> на  "     "                     2014г.</t>
  </si>
  <si>
    <t>Главный бухгалтер муниципального учреждения (подразделения)</t>
  </si>
  <si>
    <t>О.В. Зайцева</t>
  </si>
  <si>
    <t>Заместитель директора по УВР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</si>
</sst>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000"/>
    <numFmt numFmtId="172" formatCode="#,##0.0"/>
    <numFmt numFmtId="173" formatCode="0.0000"/>
    <numFmt numFmtId="174" formatCode="0.00000"/>
    <numFmt numFmtId="175" formatCode="0.000000"/>
    <numFmt numFmtId="176" formatCode="#,##0.00000"/>
    <numFmt numFmtId="177" formatCode="#,##0.00_ ;\-#,##0.00\ "/>
  </numFmts>
  <fonts count="63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6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vertical="top" wrapText="1"/>
    </xf>
    <xf numFmtId="0" fontId="6" fillId="18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" fontId="4" fillId="18" borderId="10" xfId="0" applyNumberFormat="1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14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0" xfId="0" applyFont="1" applyAlignment="1">
      <alignment vertical="center" wrapText="1"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0" fillId="36" borderId="10" xfId="0" applyFont="1" applyFill="1" applyBorder="1" applyAlignment="1">
      <alignment horizontal="center" vertical="top" wrapText="1"/>
    </xf>
    <xf numFmtId="4" fontId="9" fillId="36" borderId="10" xfId="0" applyNumberFormat="1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169" fontId="0" fillId="36" borderId="0" xfId="0" applyNumberFormat="1" applyFont="1" applyFill="1" applyAlignment="1">
      <alignment/>
    </xf>
    <xf numFmtId="4" fontId="4" fillId="36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top" wrapText="1"/>
    </xf>
    <xf numFmtId="4" fontId="4" fillId="37" borderId="10" xfId="0" applyNumberFormat="1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 wrapText="1"/>
    </xf>
    <xf numFmtId="4" fontId="7" fillId="38" borderId="10" xfId="0" applyNumberFormat="1" applyFont="1" applyFill="1" applyBorder="1" applyAlignment="1">
      <alignment horizontal="center" vertical="top" wrapText="1"/>
    </xf>
    <xf numFmtId="4" fontId="7" fillId="38" borderId="10" xfId="0" applyNumberFormat="1" applyFont="1" applyFill="1" applyBorder="1" applyAlignment="1">
      <alignment vertical="top" wrapText="1"/>
    </xf>
    <xf numFmtId="0" fontId="0" fillId="38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10" xfId="0" applyFont="1" applyFill="1" applyBorder="1" applyAlignment="1">
      <alignment horizontal="center" vertical="top" wrapText="1"/>
    </xf>
    <xf numFmtId="4" fontId="9" fillId="4" borderId="10" xfId="0" applyNumberFormat="1" applyFont="1" applyFill="1" applyBorder="1" applyAlignment="1">
      <alignment vertical="top" wrapText="1"/>
    </xf>
    <xf numFmtId="0" fontId="0" fillId="4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/>
    </xf>
    <xf numFmtId="4" fontId="4" fillId="4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vertical="top" wrapText="1"/>
    </xf>
    <xf numFmtId="0" fontId="0" fillId="39" borderId="0" xfId="0" applyFont="1" applyFill="1" applyAlignment="1">
      <alignment/>
    </xf>
    <xf numFmtId="0" fontId="16" fillId="39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" fontId="4" fillId="6" borderId="10" xfId="0" applyNumberFormat="1" applyFont="1" applyFill="1" applyBorder="1" applyAlignment="1">
      <alignment vertical="top" wrapText="1"/>
    </xf>
    <xf numFmtId="0" fontId="0" fillId="6" borderId="0" xfId="0" applyFont="1" applyFill="1" applyAlignment="1">
      <alignment/>
    </xf>
    <xf numFmtId="0" fontId="4" fillId="39" borderId="10" xfId="0" applyFont="1" applyFill="1" applyBorder="1" applyAlignment="1">
      <alignment horizontal="center"/>
    </xf>
    <xf numFmtId="4" fontId="9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4" fontId="4" fillId="2" borderId="10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top"/>
    </xf>
    <xf numFmtId="4" fontId="9" fillId="6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horizontal="left"/>
    </xf>
    <xf numFmtId="0" fontId="9" fillId="36" borderId="10" xfId="0" applyFont="1" applyFill="1" applyBorder="1" applyAlignment="1">
      <alignment horizontal="center" vertical="top" wrapText="1"/>
    </xf>
    <xf numFmtId="4" fontId="16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4" fontId="17" fillId="0" borderId="12" xfId="0" applyNumberFormat="1" applyFont="1" applyBorder="1" applyAlignment="1">
      <alignment horizontal="left" vertical="center"/>
    </xf>
    <xf numFmtId="4" fontId="16" fillId="38" borderId="0" xfId="0" applyNumberFormat="1" applyFont="1" applyFill="1" applyAlignment="1">
      <alignment horizontal="left" vertical="center"/>
    </xf>
    <xf numFmtId="4" fontId="17" fillId="0" borderId="0" xfId="0" applyNumberFormat="1" applyFont="1" applyBorder="1" applyAlignment="1">
      <alignment horizontal="left" vertical="center" wrapText="1"/>
    </xf>
    <xf numFmtId="4" fontId="16" fillId="36" borderId="0" xfId="0" applyNumberFormat="1" applyFont="1" applyFill="1" applyAlignment="1">
      <alignment horizontal="left" vertical="center"/>
    </xf>
    <xf numFmtId="4" fontId="16" fillId="4" borderId="0" xfId="0" applyNumberFormat="1" applyFont="1" applyFill="1" applyAlignment="1">
      <alignment horizontal="left" vertical="center"/>
    </xf>
    <xf numFmtId="4" fontId="16" fillId="0" borderId="0" xfId="0" applyNumberFormat="1" applyFont="1" applyFill="1" applyAlignment="1">
      <alignment horizontal="left" vertical="center"/>
    </xf>
    <xf numFmtId="4" fontId="16" fillId="6" borderId="0" xfId="0" applyNumberFormat="1" applyFont="1" applyFill="1" applyAlignment="1">
      <alignment horizontal="left" vertical="top"/>
    </xf>
    <xf numFmtId="4" fontId="16" fillId="0" borderId="0" xfId="0" applyNumberFormat="1" applyFont="1" applyBorder="1" applyAlignment="1">
      <alignment horizontal="left" vertical="center" wrapText="1"/>
    </xf>
    <xf numFmtId="4" fontId="16" fillId="36" borderId="0" xfId="0" applyNumberFormat="1" applyFont="1" applyFill="1" applyAlignment="1">
      <alignment horizontal="left"/>
    </xf>
    <xf numFmtId="4" fontId="16" fillId="0" borderId="0" xfId="0" applyNumberFormat="1" applyFont="1" applyAlignment="1">
      <alignment horizontal="left"/>
    </xf>
    <xf numFmtId="4" fontId="62" fillId="0" borderId="11" xfId="0" applyNumberFormat="1" applyFont="1" applyBorder="1" applyAlignment="1">
      <alignment vertical="top" wrapText="1"/>
    </xf>
    <xf numFmtId="4" fontId="62" fillId="0" borderId="13" xfId="0" applyNumberFormat="1" applyFont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17" fillId="36" borderId="0" xfId="0" applyNumberFormat="1" applyFont="1" applyFill="1" applyAlignment="1">
      <alignment horizontal="left" vertical="center"/>
    </xf>
    <xf numFmtId="0" fontId="1" fillId="36" borderId="0" xfId="0" applyFont="1" applyFill="1" applyAlignment="1">
      <alignment/>
    </xf>
    <xf numFmtId="4" fontId="16" fillId="39" borderId="14" xfId="0" applyNumberFormat="1" applyFont="1" applyFill="1" applyBorder="1" applyAlignment="1">
      <alignment horizontal="center" vertical="center"/>
    </xf>
    <xf numFmtId="4" fontId="16" fillId="39" borderId="15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177" fontId="13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7" fontId="12" fillId="0" borderId="10" xfId="0" applyNumberFormat="1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vertical="top" wrapText="1"/>
    </xf>
    <xf numFmtId="177" fontId="12" fillId="2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top" wrapText="1"/>
    </xf>
    <xf numFmtId="177" fontId="61" fillId="0" borderId="10" xfId="0" applyNumberFormat="1" applyFont="1" applyBorder="1" applyAlignment="1">
      <alignment horizontal="center" vertical="center" wrapText="1"/>
    </xf>
    <xf numFmtId="43" fontId="12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3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6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" fontId="62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62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" fontId="62" fillId="0" borderId="0" xfId="0" applyNumberFormat="1" applyFont="1" applyAlignment="1">
      <alignment vertical="top" wrapText="1"/>
    </xf>
    <xf numFmtId="4" fontId="62" fillId="0" borderId="11" xfId="0" applyNumberFormat="1" applyFont="1" applyBorder="1" applyAlignment="1">
      <alignment vertical="top" wrapText="1"/>
    </xf>
    <xf numFmtId="4" fontId="62" fillId="0" borderId="0" xfId="0" applyNumberFormat="1" applyFont="1" applyAlignment="1">
      <alignment horizontal="center" vertical="center" wrapText="1"/>
    </xf>
    <xf numFmtId="4" fontId="16" fillId="0" borderId="0" xfId="0" applyNumberFormat="1" applyFont="1" applyBorder="1" applyAlignment="1">
      <alignment horizontal="left" vertical="center" wrapText="1"/>
    </xf>
    <xf numFmtId="0" fontId="9" fillId="2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4" fontId="16" fillId="0" borderId="10" xfId="0" applyNumberFormat="1" applyFont="1" applyBorder="1" applyAlignment="1">
      <alignment horizontal="left" vertical="center"/>
    </xf>
    <xf numFmtId="0" fontId="1" fillId="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4" fontId="16" fillId="39" borderId="15" xfId="0" applyNumberFormat="1" applyFont="1" applyFill="1" applyBorder="1" applyAlignment="1">
      <alignment horizontal="left" vertical="center"/>
    </xf>
    <xf numFmtId="4" fontId="16" fillId="39" borderId="14" xfId="0" applyNumberFormat="1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vertical="top" wrapText="1"/>
    </xf>
    <xf numFmtId="4" fontId="16" fillId="39" borderId="17" xfId="0" applyNumberFormat="1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9" fillId="18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8" fillId="38" borderId="18" xfId="0" applyFont="1" applyFill="1" applyBorder="1" applyAlignment="1">
      <alignment horizontal="left" vertical="top" wrapText="1"/>
    </xf>
    <xf numFmtId="0" fontId="8" fillId="38" borderId="19" xfId="0" applyFont="1" applyFill="1" applyBorder="1" applyAlignment="1">
      <alignment horizontal="left" vertical="top" wrapText="1"/>
    </xf>
    <xf numFmtId="0" fontId="8" fillId="38" borderId="2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" fillId="18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4" fontId="16" fillId="0" borderId="12" xfId="0" applyNumberFormat="1" applyFont="1" applyBorder="1" applyAlignment="1">
      <alignment horizontal="left" vertical="center"/>
    </xf>
    <xf numFmtId="0" fontId="9" fillId="36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7"/>
  <sheetViews>
    <sheetView view="pageBreakPreview" zoomScale="85" zoomScaleSheetLayoutView="85" zoomScalePageLayoutView="0" workbookViewId="0" topLeftCell="A145">
      <selection activeCell="C161" sqref="C161"/>
    </sheetView>
  </sheetViews>
  <sheetFormatPr defaultColWidth="9.140625" defaultRowHeight="15"/>
  <cols>
    <col min="1" max="1" width="15.7109375" style="33" customWidth="1"/>
    <col min="2" max="2" width="16.28125" style="33" customWidth="1"/>
    <col min="3" max="3" width="30.421875" style="33" customWidth="1"/>
    <col min="4" max="4" width="43.421875" style="33" customWidth="1"/>
    <col min="5" max="5" width="24.28125" style="33" customWidth="1"/>
    <col min="6" max="6" width="14.57421875" style="33" customWidth="1"/>
    <col min="7" max="7" width="25.57421875" style="33" customWidth="1"/>
    <col min="8" max="8" width="17.8515625" style="33" customWidth="1"/>
    <col min="9" max="9" width="15.140625" style="33" customWidth="1"/>
    <col min="10" max="10" width="1.8515625" style="33" customWidth="1"/>
    <col min="11" max="11" width="25.57421875" style="33" customWidth="1"/>
    <col min="12" max="12" width="16.7109375" style="33" customWidth="1"/>
    <col min="13" max="15" width="9.140625" style="33" customWidth="1"/>
    <col min="16" max="16" width="16.7109375" style="33" customWidth="1"/>
    <col min="17" max="18" width="9.140625" style="33" customWidth="1"/>
    <col min="19" max="19" width="9.57421875" style="33" bestFit="1" customWidth="1"/>
    <col min="20" max="16384" width="9.140625" style="33" customWidth="1"/>
  </cols>
  <sheetData>
    <row r="1" spans="1:9" ht="107.25" customHeight="1">
      <c r="A1" s="23"/>
      <c r="B1" s="23"/>
      <c r="C1" s="23"/>
      <c r="D1" s="137"/>
      <c r="E1" s="137"/>
      <c r="F1" s="137" t="s">
        <v>188</v>
      </c>
      <c r="G1" s="137"/>
      <c r="H1" s="137"/>
      <c r="I1" s="137"/>
    </row>
    <row r="2" spans="1:9" ht="22.5" customHeight="1">
      <c r="A2" s="23"/>
      <c r="B2" s="23"/>
      <c r="C2" s="23"/>
      <c r="D2" s="137"/>
      <c r="E2" s="137"/>
      <c r="F2" s="137" t="s">
        <v>81</v>
      </c>
      <c r="G2" s="137"/>
      <c r="H2" s="137"/>
      <c r="I2" s="137"/>
    </row>
    <row r="3" spans="1:9" ht="20.25">
      <c r="A3" s="23"/>
      <c r="B3" s="23"/>
      <c r="C3" s="23"/>
      <c r="D3" s="127"/>
      <c r="E3" s="127"/>
      <c r="F3" s="137"/>
      <c r="G3" s="137"/>
      <c r="H3" s="137"/>
      <c r="I3" s="137"/>
    </row>
    <row r="4" spans="1:9" ht="23.25" customHeight="1">
      <c r="A4" s="137" t="s">
        <v>82</v>
      </c>
      <c r="B4" s="137"/>
      <c r="C4" s="137"/>
      <c r="D4" s="137"/>
      <c r="E4" s="137"/>
      <c r="F4" s="137" t="s">
        <v>83</v>
      </c>
      <c r="G4" s="137"/>
      <c r="H4" s="137"/>
      <c r="I4" s="137"/>
    </row>
    <row r="5" spans="1:9" ht="62.25" customHeight="1">
      <c r="A5" s="145" t="s">
        <v>212</v>
      </c>
      <c r="B5" s="145"/>
      <c r="C5" s="145"/>
      <c r="D5" s="137"/>
      <c r="E5" s="137"/>
      <c r="F5" s="146" t="s">
        <v>216</v>
      </c>
      <c r="G5" s="146"/>
      <c r="H5" s="146"/>
      <c r="I5" s="146"/>
    </row>
    <row r="6" spans="1:9" ht="22.5" customHeight="1">
      <c r="A6" s="137" t="s">
        <v>84</v>
      </c>
      <c r="B6" s="137"/>
      <c r="C6" s="137"/>
      <c r="D6" s="137"/>
      <c r="E6" s="137"/>
      <c r="F6" s="143" t="s">
        <v>84</v>
      </c>
      <c r="G6" s="143"/>
      <c r="H6" s="143"/>
      <c r="I6" s="143"/>
    </row>
    <row r="7" spans="1:9" ht="20.25">
      <c r="A7" s="81"/>
      <c r="B7" s="144" t="s">
        <v>213</v>
      </c>
      <c r="C7" s="144"/>
      <c r="D7" s="137"/>
      <c r="E7" s="137"/>
      <c r="F7" s="34"/>
      <c r="G7" s="144" t="s">
        <v>217</v>
      </c>
      <c r="H7" s="144"/>
      <c r="I7" s="144"/>
    </row>
    <row r="8" spans="1:9" ht="20.25">
      <c r="A8" s="24" t="s">
        <v>77</v>
      </c>
      <c r="B8" s="143" t="s">
        <v>78</v>
      </c>
      <c r="C8" s="143"/>
      <c r="D8" s="137"/>
      <c r="E8" s="137"/>
      <c r="F8" s="24" t="s">
        <v>77</v>
      </c>
      <c r="G8" s="143" t="s">
        <v>78</v>
      </c>
      <c r="H8" s="143"/>
      <c r="I8" s="143"/>
    </row>
    <row r="9" spans="1:9" ht="20.25">
      <c r="A9" s="137" t="s">
        <v>85</v>
      </c>
      <c r="B9" s="137"/>
      <c r="C9" s="137"/>
      <c r="D9" s="137"/>
      <c r="E9" s="137"/>
      <c r="F9" s="137" t="s">
        <v>242</v>
      </c>
      <c r="G9" s="137"/>
      <c r="H9" s="137"/>
      <c r="I9" s="137"/>
    </row>
    <row r="10" spans="1:9" ht="20.25">
      <c r="A10" s="23"/>
      <c r="B10" s="23"/>
      <c r="C10" s="23"/>
      <c r="D10" s="137"/>
      <c r="E10" s="137"/>
      <c r="F10" s="23"/>
      <c r="G10" s="127"/>
      <c r="H10" s="127"/>
      <c r="I10" s="23"/>
    </row>
    <row r="11" spans="1:9" ht="24.75" customHeight="1">
      <c r="A11" s="135" t="s">
        <v>86</v>
      </c>
      <c r="B11" s="135"/>
      <c r="C11" s="135"/>
      <c r="D11" s="135"/>
      <c r="E11" s="135"/>
      <c r="F11" s="135"/>
      <c r="G11" s="135"/>
      <c r="H11" s="135"/>
      <c r="I11" s="135"/>
    </row>
    <row r="12" spans="1:9" ht="18.75" customHeight="1">
      <c r="A12" s="135" t="s">
        <v>184</v>
      </c>
      <c r="B12" s="135"/>
      <c r="C12" s="135"/>
      <c r="D12" s="135"/>
      <c r="E12" s="135"/>
      <c r="F12" s="135"/>
      <c r="G12" s="135"/>
      <c r="H12" s="135"/>
      <c r="I12" s="135"/>
    </row>
    <row r="13" spans="1:9" ht="20.25">
      <c r="A13" s="24"/>
      <c r="B13" s="24"/>
      <c r="C13" s="24"/>
      <c r="D13" s="135" t="s">
        <v>215</v>
      </c>
      <c r="E13" s="135"/>
      <c r="F13" s="24"/>
      <c r="G13" s="137"/>
      <c r="H13" s="137"/>
      <c r="I13" s="24" t="s">
        <v>87</v>
      </c>
    </row>
    <row r="14" spans="1:9" ht="22.5" customHeight="1">
      <c r="A14" s="24"/>
      <c r="B14" s="24"/>
      <c r="C14" s="24"/>
      <c r="D14" s="137"/>
      <c r="E14" s="137"/>
      <c r="F14" s="24"/>
      <c r="G14" s="127" t="s">
        <v>88</v>
      </c>
      <c r="H14" s="138"/>
      <c r="I14" s="35"/>
    </row>
    <row r="15" spans="2:9" ht="22.5" customHeight="1">
      <c r="B15" s="36"/>
      <c r="C15" s="36"/>
      <c r="D15" s="141" t="s">
        <v>243</v>
      </c>
      <c r="E15" s="142"/>
      <c r="F15" s="36"/>
      <c r="G15" s="127" t="s">
        <v>89</v>
      </c>
      <c r="H15" s="138"/>
      <c r="I15" s="37"/>
    </row>
    <row r="16" spans="1:9" ht="20.25">
      <c r="A16" s="24"/>
      <c r="B16" s="24"/>
      <c r="C16" s="24"/>
      <c r="D16" s="137"/>
      <c r="E16" s="137"/>
      <c r="F16" s="24"/>
      <c r="G16" s="127"/>
      <c r="H16" s="138"/>
      <c r="I16" s="35"/>
    </row>
    <row r="17" spans="1:9" ht="20.25">
      <c r="A17" s="23"/>
      <c r="B17" s="23"/>
      <c r="C17" s="23"/>
      <c r="D17" s="137"/>
      <c r="E17" s="137"/>
      <c r="F17" s="23"/>
      <c r="G17" s="127"/>
      <c r="H17" s="138"/>
      <c r="I17" s="35"/>
    </row>
    <row r="18" spans="1:9" ht="21" customHeight="1">
      <c r="A18" s="112" t="s">
        <v>90</v>
      </c>
      <c r="B18" s="112"/>
      <c r="C18" s="112"/>
      <c r="D18" s="112"/>
      <c r="E18" s="112"/>
      <c r="F18" s="112"/>
      <c r="G18" s="127" t="s">
        <v>91</v>
      </c>
      <c r="H18" s="138"/>
      <c r="I18" s="35">
        <v>39958140</v>
      </c>
    </row>
    <row r="19" spans="1:9" ht="50.25" customHeight="1">
      <c r="A19" s="132" t="s">
        <v>92</v>
      </c>
      <c r="B19" s="132"/>
      <c r="C19" s="132"/>
      <c r="D19" s="132"/>
      <c r="E19" s="132"/>
      <c r="F19" s="132"/>
      <c r="G19" s="127"/>
      <c r="H19" s="138"/>
      <c r="I19" s="35"/>
    </row>
    <row r="20" spans="1:9" ht="18.75" customHeight="1">
      <c r="A20" s="132"/>
      <c r="B20" s="132"/>
      <c r="C20" s="132"/>
      <c r="D20" s="132"/>
      <c r="E20" s="132"/>
      <c r="F20" s="132"/>
      <c r="G20" s="127"/>
      <c r="H20" s="138"/>
      <c r="I20" s="35"/>
    </row>
    <row r="21" spans="1:9" ht="26.25" customHeight="1">
      <c r="A21" s="23"/>
      <c r="B21" s="23"/>
      <c r="C21" s="23"/>
      <c r="D21" s="21"/>
      <c r="E21" s="21"/>
      <c r="F21" s="23"/>
      <c r="G21" s="127"/>
      <c r="H21" s="138"/>
      <c r="I21" s="35"/>
    </row>
    <row r="22" spans="1:9" ht="24.75" customHeight="1">
      <c r="A22" s="127" t="s">
        <v>93</v>
      </c>
      <c r="B22" s="127"/>
      <c r="C22" s="127"/>
      <c r="D22" s="139" t="s">
        <v>94</v>
      </c>
      <c r="E22" s="139"/>
      <c r="F22" s="23"/>
      <c r="G22" s="137"/>
      <c r="H22" s="140"/>
      <c r="I22" s="38"/>
    </row>
    <row r="23" spans="1:9" ht="20.25">
      <c r="A23" s="127" t="s">
        <v>95</v>
      </c>
      <c r="B23" s="127"/>
      <c r="C23" s="127"/>
      <c r="D23" s="137"/>
      <c r="E23" s="137"/>
      <c r="F23" s="24"/>
      <c r="G23" s="127" t="s">
        <v>96</v>
      </c>
      <c r="H23" s="138"/>
      <c r="I23" s="39">
        <v>383</v>
      </c>
    </row>
    <row r="24" spans="1:9" ht="47.25" customHeight="1">
      <c r="A24" s="127" t="s">
        <v>97</v>
      </c>
      <c r="B24" s="127"/>
      <c r="C24" s="127"/>
      <c r="D24" s="127" t="s">
        <v>98</v>
      </c>
      <c r="E24" s="127"/>
      <c r="F24" s="127"/>
      <c r="G24" s="127"/>
      <c r="H24" s="127"/>
      <c r="I24" s="23"/>
    </row>
    <row r="25" spans="1:9" ht="30" customHeight="1">
      <c r="A25" s="127" t="s">
        <v>99</v>
      </c>
      <c r="B25" s="127"/>
      <c r="C25" s="127"/>
      <c r="D25" s="127"/>
      <c r="E25" s="127"/>
      <c r="F25" s="127"/>
      <c r="G25" s="127"/>
      <c r="H25" s="127"/>
      <c r="I25" s="23"/>
    </row>
    <row r="26" spans="1:9" ht="20.25">
      <c r="A26" s="127"/>
      <c r="B26" s="127"/>
      <c r="C26" s="127"/>
      <c r="D26" s="127"/>
      <c r="E26" s="127"/>
      <c r="F26" s="127"/>
      <c r="G26" s="127"/>
      <c r="H26" s="127"/>
      <c r="I26" s="23"/>
    </row>
    <row r="27" spans="1:9" ht="39.75" customHeight="1">
      <c r="A27" s="127" t="s">
        <v>100</v>
      </c>
      <c r="B27" s="127"/>
      <c r="C27" s="127"/>
      <c r="D27" s="136" t="s">
        <v>101</v>
      </c>
      <c r="E27" s="136"/>
      <c r="F27" s="136"/>
      <c r="G27" s="40"/>
      <c r="H27" s="40"/>
      <c r="I27" s="40"/>
    </row>
    <row r="28" spans="1:9" ht="19.5" customHeight="1">
      <c r="A28" s="127"/>
      <c r="B28" s="127"/>
      <c r="C28" s="127"/>
      <c r="D28" s="136"/>
      <c r="E28" s="136"/>
      <c r="F28" s="136"/>
      <c r="G28" s="127"/>
      <c r="H28" s="127"/>
      <c r="I28" s="23"/>
    </row>
    <row r="29" spans="1:9" ht="20.25">
      <c r="A29" s="127"/>
      <c r="B29" s="127"/>
      <c r="C29" s="137"/>
      <c r="D29" s="137"/>
      <c r="E29" s="137"/>
      <c r="F29" s="137"/>
      <c r="G29" s="127"/>
      <c r="H29" s="127"/>
      <c r="I29" s="127"/>
    </row>
    <row r="30" spans="1:9" ht="5.25" customHeight="1">
      <c r="A30" s="127"/>
      <c r="B30" s="127"/>
      <c r="C30" s="137"/>
      <c r="D30" s="137"/>
      <c r="E30" s="137"/>
      <c r="F30" s="137"/>
      <c r="G30" s="127"/>
      <c r="H30" s="127"/>
      <c r="I30" s="127"/>
    </row>
    <row r="31" spans="1:9" ht="20.25" hidden="1">
      <c r="A31" s="127"/>
      <c r="B31" s="127"/>
      <c r="C31" s="137"/>
      <c r="D31" s="137"/>
      <c r="E31" s="137"/>
      <c r="F31" s="137"/>
      <c r="G31" s="127"/>
      <c r="H31" s="127"/>
      <c r="I31" s="127"/>
    </row>
    <row r="32" spans="1:9" ht="20.25" hidden="1">
      <c r="A32" s="127"/>
      <c r="B32" s="127"/>
      <c r="C32" s="137"/>
      <c r="D32" s="137"/>
      <c r="E32" s="137"/>
      <c r="F32" s="137"/>
      <c r="G32" s="127"/>
      <c r="H32" s="127"/>
      <c r="I32" s="127"/>
    </row>
    <row r="33" spans="1:9" ht="20.25" hidden="1">
      <c r="A33" s="127"/>
      <c r="B33" s="127"/>
      <c r="C33" s="137"/>
      <c r="D33" s="137"/>
      <c r="E33" s="137"/>
      <c r="F33" s="137"/>
      <c r="G33" s="127"/>
      <c r="H33" s="127"/>
      <c r="I33" s="127"/>
    </row>
    <row r="34" spans="1:9" ht="19.5" customHeight="1">
      <c r="A34" s="135" t="s">
        <v>102</v>
      </c>
      <c r="B34" s="135"/>
      <c r="C34" s="135"/>
      <c r="D34" s="135"/>
      <c r="E34" s="135"/>
      <c r="F34" s="135"/>
      <c r="G34" s="135"/>
      <c r="H34" s="135"/>
      <c r="I34" s="135"/>
    </row>
    <row r="35" spans="1:9" ht="23.25" customHeight="1">
      <c r="A35" s="133" t="s">
        <v>103</v>
      </c>
      <c r="B35" s="133"/>
      <c r="C35" s="133"/>
      <c r="D35" s="133"/>
      <c r="E35" s="133"/>
      <c r="F35" s="133"/>
      <c r="G35" s="133"/>
      <c r="H35" s="133"/>
      <c r="I35" s="133"/>
    </row>
    <row r="36" spans="1:13" s="42" customFormat="1" ht="21.75" customHeight="1">
      <c r="A36" s="112" t="s">
        <v>218</v>
      </c>
      <c r="B36" s="112"/>
      <c r="C36" s="112"/>
      <c r="D36" s="112"/>
      <c r="E36" s="112"/>
      <c r="F36" s="112"/>
      <c r="G36" s="112"/>
      <c r="H36" s="112"/>
      <c r="I36" s="112"/>
      <c r="J36" s="23"/>
      <c r="K36" s="23"/>
      <c r="L36" s="23"/>
      <c r="M36" s="41"/>
    </row>
    <row r="37" spans="1:13" s="42" customFormat="1" ht="23.25" customHeight="1">
      <c r="A37" s="112" t="s">
        <v>219</v>
      </c>
      <c r="B37" s="112"/>
      <c r="C37" s="112"/>
      <c r="D37" s="112"/>
      <c r="E37" s="112"/>
      <c r="F37" s="112"/>
      <c r="G37" s="112"/>
      <c r="H37" s="112"/>
      <c r="I37" s="112"/>
      <c r="J37" s="23"/>
      <c r="K37" s="23"/>
      <c r="L37" s="23"/>
      <c r="M37" s="41"/>
    </row>
    <row r="38" spans="1:13" s="42" customFormat="1" ht="23.25" customHeight="1">
      <c r="A38" s="112" t="s">
        <v>220</v>
      </c>
      <c r="B38" s="112"/>
      <c r="C38" s="112"/>
      <c r="D38" s="112"/>
      <c r="E38" s="112"/>
      <c r="F38" s="112"/>
      <c r="G38" s="112"/>
      <c r="H38" s="112"/>
      <c r="I38" s="112"/>
      <c r="J38" s="23"/>
      <c r="K38" s="23"/>
      <c r="L38" s="23"/>
      <c r="M38" s="41"/>
    </row>
    <row r="39" spans="1:13" s="42" customFormat="1" ht="42" customHeight="1">
      <c r="A39" s="112" t="s">
        <v>221</v>
      </c>
      <c r="B39" s="112"/>
      <c r="C39" s="112"/>
      <c r="D39" s="112"/>
      <c r="E39" s="112"/>
      <c r="F39" s="112"/>
      <c r="G39" s="112"/>
      <c r="H39" s="112"/>
      <c r="I39" s="112"/>
      <c r="J39" s="23"/>
      <c r="K39" s="23"/>
      <c r="L39" s="23"/>
      <c r="M39" s="41"/>
    </row>
    <row r="40" spans="1:13" s="42" customFormat="1" ht="47.25" customHeight="1">
      <c r="A40" s="112" t="s">
        <v>222</v>
      </c>
      <c r="B40" s="112"/>
      <c r="C40" s="112"/>
      <c r="D40" s="112"/>
      <c r="E40" s="112"/>
      <c r="F40" s="112"/>
      <c r="G40" s="112"/>
      <c r="H40" s="112"/>
      <c r="I40" s="112"/>
      <c r="J40" s="23"/>
      <c r="K40" s="23"/>
      <c r="L40" s="23"/>
      <c r="M40" s="41"/>
    </row>
    <row r="41" spans="1:13" s="42" customFormat="1" ht="47.25" customHeight="1">
      <c r="A41" s="112" t="s">
        <v>223</v>
      </c>
      <c r="B41" s="112"/>
      <c r="C41" s="112"/>
      <c r="D41" s="112"/>
      <c r="E41" s="112"/>
      <c r="F41" s="112"/>
      <c r="G41" s="112"/>
      <c r="H41" s="112"/>
      <c r="I41" s="112"/>
      <c r="J41" s="23"/>
      <c r="K41" s="23"/>
      <c r="L41" s="23"/>
      <c r="M41" s="41"/>
    </row>
    <row r="42" spans="1:9" ht="23.25" customHeight="1">
      <c r="A42" s="133" t="s">
        <v>104</v>
      </c>
      <c r="B42" s="133"/>
      <c r="C42" s="133"/>
      <c r="D42" s="133"/>
      <c r="E42" s="133"/>
      <c r="F42" s="133"/>
      <c r="G42" s="133"/>
      <c r="H42" s="133"/>
      <c r="I42" s="133"/>
    </row>
    <row r="43" spans="1:13" s="42" customFormat="1" ht="45" customHeight="1">
      <c r="A43" s="112" t="s">
        <v>224</v>
      </c>
      <c r="B43" s="112"/>
      <c r="C43" s="112"/>
      <c r="D43" s="112"/>
      <c r="E43" s="112"/>
      <c r="F43" s="112"/>
      <c r="G43" s="112"/>
      <c r="H43" s="112"/>
      <c r="I43" s="112"/>
      <c r="J43" s="23"/>
      <c r="K43" s="23"/>
      <c r="L43" s="23"/>
      <c r="M43" s="41"/>
    </row>
    <row r="44" spans="1:13" s="42" customFormat="1" ht="32.25" customHeight="1">
      <c r="A44" s="112" t="s">
        <v>225</v>
      </c>
      <c r="B44" s="112"/>
      <c r="C44" s="112"/>
      <c r="D44" s="112"/>
      <c r="E44" s="112"/>
      <c r="F44" s="112"/>
      <c r="G44" s="112"/>
      <c r="H44" s="112"/>
      <c r="I44" s="112"/>
      <c r="J44" s="23"/>
      <c r="K44" s="23"/>
      <c r="L44" s="23"/>
      <c r="M44" s="41"/>
    </row>
    <row r="45" spans="1:13" s="42" customFormat="1" ht="23.25" customHeight="1">
      <c r="A45" s="112" t="s">
        <v>226</v>
      </c>
      <c r="B45" s="112"/>
      <c r="C45" s="112"/>
      <c r="D45" s="112"/>
      <c r="E45" s="112"/>
      <c r="F45" s="112"/>
      <c r="G45" s="112"/>
      <c r="H45" s="112"/>
      <c r="I45" s="112"/>
      <c r="J45" s="23"/>
      <c r="K45" s="23"/>
      <c r="L45" s="23"/>
      <c r="M45" s="41"/>
    </row>
    <row r="46" spans="1:13" s="42" customFormat="1" ht="27.75" customHeight="1">
      <c r="A46" s="112" t="s">
        <v>105</v>
      </c>
      <c r="B46" s="112"/>
      <c r="C46" s="112"/>
      <c r="D46" s="112"/>
      <c r="E46" s="112"/>
      <c r="F46" s="112"/>
      <c r="G46" s="112"/>
      <c r="H46" s="112"/>
      <c r="I46" s="112"/>
      <c r="J46" s="23"/>
      <c r="K46" s="23"/>
      <c r="L46" s="23"/>
      <c r="M46" s="41"/>
    </row>
    <row r="47" spans="1:13" s="42" customFormat="1" ht="27.75" customHeight="1">
      <c r="A47" s="112" t="s">
        <v>227</v>
      </c>
      <c r="B47" s="112"/>
      <c r="C47" s="112"/>
      <c r="D47" s="112"/>
      <c r="E47" s="112"/>
      <c r="F47" s="112"/>
      <c r="G47" s="112"/>
      <c r="H47" s="112"/>
      <c r="I47" s="112"/>
      <c r="J47" s="23"/>
      <c r="K47" s="23"/>
      <c r="L47" s="23"/>
      <c r="M47" s="41"/>
    </row>
    <row r="48" spans="1:13" s="42" customFormat="1" ht="42.75" customHeight="1">
      <c r="A48" s="112" t="s">
        <v>228</v>
      </c>
      <c r="B48" s="112"/>
      <c r="C48" s="112"/>
      <c r="D48" s="112"/>
      <c r="E48" s="112"/>
      <c r="F48" s="112"/>
      <c r="G48" s="112"/>
      <c r="H48" s="112"/>
      <c r="I48" s="112"/>
      <c r="J48" s="23"/>
      <c r="K48" s="23"/>
      <c r="L48" s="23"/>
      <c r="M48" s="41"/>
    </row>
    <row r="49" spans="1:13" s="42" customFormat="1" ht="45.75" customHeight="1">
      <c r="A49" s="112" t="s">
        <v>229</v>
      </c>
      <c r="B49" s="112"/>
      <c r="C49" s="112"/>
      <c r="D49" s="112"/>
      <c r="E49" s="112"/>
      <c r="F49" s="112"/>
      <c r="G49" s="112"/>
      <c r="H49" s="112"/>
      <c r="I49" s="112"/>
      <c r="J49" s="23"/>
      <c r="K49" s="23"/>
      <c r="L49" s="23"/>
      <c r="M49" s="41"/>
    </row>
    <row r="50" spans="1:13" s="42" customFormat="1" ht="48.75" customHeight="1">
      <c r="A50" s="112" t="s">
        <v>230</v>
      </c>
      <c r="B50" s="112"/>
      <c r="C50" s="112"/>
      <c r="D50" s="112"/>
      <c r="E50" s="112"/>
      <c r="F50" s="112"/>
      <c r="G50" s="112"/>
      <c r="H50" s="112"/>
      <c r="I50" s="112"/>
      <c r="J50" s="23"/>
      <c r="K50" s="23"/>
      <c r="L50" s="23"/>
      <c r="M50" s="41"/>
    </row>
    <row r="51" spans="1:13" s="42" customFormat="1" ht="42" customHeight="1">
      <c r="A51" s="112" t="s">
        <v>231</v>
      </c>
      <c r="B51" s="112"/>
      <c r="C51" s="112"/>
      <c r="D51" s="112"/>
      <c r="E51" s="112"/>
      <c r="F51" s="112"/>
      <c r="G51" s="112"/>
      <c r="H51" s="112"/>
      <c r="I51" s="112"/>
      <c r="J51" s="23"/>
      <c r="K51" s="23"/>
      <c r="L51" s="23"/>
      <c r="M51" s="41"/>
    </row>
    <row r="52" spans="1:13" s="42" customFormat="1" ht="25.5" customHeight="1">
      <c r="A52" s="112" t="s">
        <v>233</v>
      </c>
      <c r="B52" s="112"/>
      <c r="C52" s="112"/>
      <c r="D52" s="112"/>
      <c r="E52" s="112"/>
      <c r="F52" s="112"/>
      <c r="G52" s="112"/>
      <c r="H52" s="112"/>
      <c r="I52" s="112"/>
      <c r="J52" s="23"/>
      <c r="K52" s="23"/>
      <c r="L52" s="23"/>
      <c r="M52" s="41"/>
    </row>
    <row r="53" spans="1:13" s="42" customFormat="1" ht="25.5" customHeight="1">
      <c r="A53" s="112" t="s">
        <v>232</v>
      </c>
      <c r="B53" s="112"/>
      <c r="C53" s="112"/>
      <c r="D53" s="112"/>
      <c r="E53" s="112"/>
      <c r="F53" s="112"/>
      <c r="G53" s="112"/>
      <c r="H53" s="112"/>
      <c r="I53" s="112"/>
      <c r="J53" s="23"/>
      <c r="K53" s="23"/>
      <c r="L53" s="23"/>
      <c r="M53" s="41"/>
    </row>
    <row r="54" spans="1:9" ht="17.25" customHeight="1">
      <c r="A54" s="134"/>
      <c r="B54" s="134"/>
      <c r="C54" s="134"/>
      <c r="D54" s="134"/>
      <c r="E54" s="134"/>
      <c r="F54" s="134"/>
      <c r="G54" s="134"/>
      <c r="H54" s="134"/>
      <c r="I54" s="134"/>
    </row>
    <row r="55" spans="1:9" ht="30" customHeight="1">
      <c r="A55" s="133" t="s">
        <v>106</v>
      </c>
      <c r="B55" s="133"/>
      <c r="C55" s="133"/>
      <c r="D55" s="133"/>
      <c r="E55" s="133"/>
      <c r="F55" s="133"/>
      <c r="G55" s="133"/>
      <c r="H55" s="133"/>
      <c r="I55" s="133"/>
    </row>
    <row r="56" spans="1:13" s="42" customFormat="1" ht="30" customHeight="1">
      <c r="A56" s="112" t="s">
        <v>107</v>
      </c>
      <c r="B56" s="112"/>
      <c r="C56" s="112"/>
      <c r="D56" s="112"/>
      <c r="E56" s="112"/>
      <c r="F56" s="112"/>
      <c r="G56" s="112"/>
      <c r="H56" s="112"/>
      <c r="I56" s="112"/>
      <c r="J56" s="23"/>
      <c r="K56" s="23"/>
      <c r="L56" s="23"/>
      <c r="M56" s="41"/>
    </row>
    <row r="57" spans="1:13" s="42" customFormat="1" ht="30" customHeight="1">
      <c r="A57" s="112" t="s">
        <v>108</v>
      </c>
      <c r="B57" s="112"/>
      <c r="C57" s="112"/>
      <c r="D57" s="112"/>
      <c r="E57" s="112"/>
      <c r="F57" s="112"/>
      <c r="G57" s="112"/>
      <c r="H57" s="112"/>
      <c r="I57" s="112"/>
      <c r="J57" s="23"/>
      <c r="K57" s="23"/>
      <c r="L57" s="23"/>
      <c r="M57" s="41"/>
    </row>
    <row r="58" spans="1:13" s="42" customFormat="1" ht="63.75" customHeight="1">
      <c r="A58" s="112" t="s">
        <v>109</v>
      </c>
      <c r="B58" s="112"/>
      <c r="C58" s="112"/>
      <c r="D58" s="112"/>
      <c r="E58" s="112"/>
      <c r="F58" s="112"/>
      <c r="G58" s="112"/>
      <c r="H58" s="112"/>
      <c r="I58" s="112"/>
      <c r="J58" s="23"/>
      <c r="K58" s="23"/>
      <c r="L58" s="23"/>
      <c r="M58" s="41"/>
    </row>
    <row r="59" spans="1:13" s="42" customFormat="1" ht="42" customHeight="1">
      <c r="A59" s="112" t="s">
        <v>234</v>
      </c>
      <c r="B59" s="112"/>
      <c r="C59" s="112"/>
      <c r="D59" s="112"/>
      <c r="E59" s="112"/>
      <c r="F59" s="112"/>
      <c r="G59" s="112"/>
      <c r="H59" s="112"/>
      <c r="I59" s="112"/>
      <c r="J59" s="23"/>
      <c r="K59" s="23"/>
      <c r="L59" s="23"/>
      <c r="M59" s="41"/>
    </row>
    <row r="60" spans="1:13" s="42" customFormat="1" ht="30" customHeight="1">
      <c r="A60" s="112" t="s">
        <v>235</v>
      </c>
      <c r="B60" s="112"/>
      <c r="C60" s="112"/>
      <c r="D60" s="112"/>
      <c r="E60" s="112"/>
      <c r="F60" s="112"/>
      <c r="G60" s="112"/>
      <c r="H60" s="112"/>
      <c r="I60" s="112"/>
      <c r="J60" s="23"/>
      <c r="K60" s="23"/>
      <c r="L60" s="23"/>
      <c r="M60" s="41"/>
    </row>
    <row r="61" spans="1:13" s="42" customFormat="1" ht="30" customHeight="1">
      <c r="A61" s="112" t="s">
        <v>110</v>
      </c>
      <c r="B61" s="112"/>
      <c r="C61" s="112"/>
      <c r="D61" s="112"/>
      <c r="E61" s="112"/>
      <c r="F61" s="112"/>
      <c r="G61" s="112"/>
      <c r="H61" s="112"/>
      <c r="I61" s="112"/>
      <c r="J61" s="23"/>
      <c r="K61" s="23"/>
      <c r="L61" s="23"/>
      <c r="M61" s="41"/>
    </row>
    <row r="62" spans="1:13" s="42" customFormat="1" ht="47.25" customHeight="1">
      <c r="A62" s="112" t="s">
        <v>236</v>
      </c>
      <c r="B62" s="112"/>
      <c r="C62" s="112"/>
      <c r="D62" s="112"/>
      <c r="E62" s="112"/>
      <c r="F62" s="112"/>
      <c r="G62" s="112"/>
      <c r="H62" s="112"/>
      <c r="I62" s="112"/>
      <c r="J62" s="23"/>
      <c r="K62" s="23"/>
      <c r="L62" s="23"/>
      <c r="M62" s="41"/>
    </row>
    <row r="63" spans="1:13" s="42" customFormat="1" ht="30" customHeight="1">
      <c r="A63" s="112" t="s">
        <v>111</v>
      </c>
      <c r="B63" s="112"/>
      <c r="C63" s="112"/>
      <c r="D63" s="112"/>
      <c r="E63" s="112"/>
      <c r="F63" s="112"/>
      <c r="G63" s="112"/>
      <c r="H63" s="112"/>
      <c r="I63" s="112"/>
      <c r="J63" s="23"/>
      <c r="K63" s="23"/>
      <c r="L63" s="23"/>
      <c r="M63" s="41"/>
    </row>
    <row r="64" spans="1:13" s="42" customFormat="1" ht="30" customHeight="1">
      <c r="A64" s="112" t="s">
        <v>112</v>
      </c>
      <c r="B64" s="112"/>
      <c r="C64" s="112"/>
      <c r="D64" s="112"/>
      <c r="E64" s="112"/>
      <c r="F64" s="112"/>
      <c r="G64" s="112"/>
      <c r="H64" s="112"/>
      <c r="I64" s="112"/>
      <c r="J64" s="23"/>
      <c r="K64" s="23"/>
      <c r="L64" s="23"/>
      <c r="M64" s="41"/>
    </row>
    <row r="65" spans="1:13" s="42" customFormat="1" ht="30" customHeight="1">
      <c r="A65" s="112" t="s">
        <v>113</v>
      </c>
      <c r="B65" s="112"/>
      <c r="C65" s="112"/>
      <c r="D65" s="112"/>
      <c r="E65" s="112"/>
      <c r="F65" s="112"/>
      <c r="G65" s="112"/>
      <c r="H65" s="112"/>
      <c r="I65" s="112"/>
      <c r="J65" s="23"/>
      <c r="K65" s="23"/>
      <c r="L65" s="23"/>
      <c r="M65" s="41"/>
    </row>
    <row r="66" spans="1:13" s="42" customFormat="1" ht="27.75" customHeight="1">
      <c r="A66" s="112" t="s">
        <v>237</v>
      </c>
      <c r="B66" s="112"/>
      <c r="C66" s="112"/>
      <c r="D66" s="112"/>
      <c r="E66" s="112"/>
      <c r="F66" s="112"/>
      <c r="G66" s="112"/>
      <c r="H66" s="112"/>
      <c r="I66" s="112"/>
      <c r="J66" s="23"/>
      <c r="K66" s="23"/>
      <c r="L66" s="23"/>
      <c r="M66" s="41"/>
    </row>
    <row r="67" spans="1:13" s="42" customFormat="1" ht="30" customHeight="1">
      <c r="A67" s="112" t="s">
        <v>114</v>
      </c>
      <c r="B67" s="112"/>
      <c r="C67" s="112"/>
      <c r="D67" s="112"/>
      <c r="E67" s="112"/>
      <c r="F67" s="112"/>
      <c r="G67" s="112"/>
      <c r="H67" s="112"/>
      <c r="I67" s="112"/>
      <c r="J67" s="23"/>
      <c r="K67" s="23"/>
      <c r="L67" s="23"/>
      <c r="M67" s="41"/>
    </row>
    <row r="68" spans="1:13" s="42" customFormat="1" ht="30" customHeight="1">
      <c r="A68" s="112" t="s">
        <v>238</v>
      </c>
      <c r="B68" s="112"/>
      <c r="C68" s="112"/>
      <c r="D68" s="112"/>
      <c r="E68" s="112"/>
      <c r="F68" s="112"/>
      <c r="G68" s="112"/>
      <c r="H68" s="112"/>
      <c r="I68" s="112"/>
      <c r="J68" s="23"/>
      <c r="K68" s="23"/>
      <c r="L68" s="23"/>
      <c r="M68" s="41"/>
    </row>
    <row r="69" spans="1:13" s="42" customFormat="1" ht="30" customHeight="1">
      <c r="A69" s="112" t="s">
        <v>239</v>
      </c>
      <c r="B69" s="112"/>
      <c r="C69" s="112"/>
      <c r="D69" s="112"/>
      <c r="E69" s="112"/>
      <c r="F69" s="112"/>
      <c r="G69" s="112"/>
      <c r="H69" s="112"/>
      <c r="I69" s="112"/>
      <c r="J69" s="23"/>
      <c r="K69" s="23"/>
      <c r="L69" s="23"/>
      <c r="M69" s="41"/>
    </row>
    <row r="70" spans="1:13" s="42" customFormat="1" ht="51" customHeight="1">
      <c r="A70" s="112" t="s">
        <v>240</v>
      </c>
      <c r="B70" s="112"/>
      <c r="C70" s="112"/>
      <c r="D70" s="112"/>
      <c r="E70" s="112"/>
      <c r="F70" s="112"/>
      <c r="G70" s="112"/>
      <c r="H70" s="112"/>
      <c r="I70" s="112"/>
      <c r="J70" s="23"/>
      <c r="K70" s="23"/>
      <c r="L70" s="23"/>
      <c r="M70" s="41"/>
    </row>
    <row r="71" spans="1:13" s="42" customFormat="1" ht="51" customHeight="1">
      <c r="A71" s="112" t="s">
        <v>241</v>
      </c>
      <c r="B71" s="112"/>
      <c r="C71" s="112"/>
      <c r="D71" s="112"/>
      <c r="E71" s="112"/>
      <c r="F71" s="112"/>
      <c r="G71" s="112"/>
      <c r="H71" s="112"/>
      <c r="I71" s="112"/>
      <c r="J71" s="23"/>
      <c r="K71" s="23"/>
      <c r="L71" s="23"/>
      <c r="M71" s="41"/>
    </row>
    <row r="72" spans="1:13" s="42" customFormat="1" ht="24" customHeight="1">
      <c r="A72" s="22"/>
      <c r="B72" s="22"/>
      <c r="C72" s="22"/>
      <c r="D72" s="22"/>
      <c r="E72" s="22"/>
      <c r="F72" s="22"/>
      <c r="G72" s="22"/>
      <c r="H72" s="22"/>
      <c r="I72" s="24"/>
      <c r="J72" s="23"/>
      <c r="K72" s="23"/>
      <c r="L72" s="23"/>
      <c r="M72" s="41"/>
    </row>
    <row r="73" spans="1:9" ht="11.25" customHeight="1">
      <c r="A73" s="127"/>
      <c r="B73" s="127"/>
      <c r="C73" s="127"/>
      <c r="D73" s="127"/>
      <c r="E73" s="127"/>
      <c r="F73" s="127"/>
      <c r="G73" s="127"/>
      <c r="H73" s="127"/>
      <c r="I73" s="127"/>
    </row>
    <row r="74" spans="1:9" ht="26.25" customHeight="1">
      <c r="A74" s="132" t="s">
        <v>190</v>
      </c>
      <c r="B74" s="132"/>
      <c r="C74" s="132"/>
      <c r="D74" s="132"/>
      <c r="E74" s="132"/>
      <c r="F74" s="132"/>
      <c r="G74" s="132"/>
      <c r="H74" s="130">
        <v>20492025.28</v>
      </c>
      <c r="I74" s="130"/>
    </row>
    <row r="75" spans="1:9" ht="21.75" customHeight="1">
      <c r="A75" s="131" t="s">
        <v>0</v>
      </c>
      <c r="B75" s="131"/>
      <c r="C75" s="131"/>
      <c r="D75" s="131"/>
      <c r="E75" s="131"/>
      <c r="F75" s="131"/>
      <c r="G75" s="131"/>
      <c r="H75" s="131"/>
      <c r="I75" s="131"/>
    </row>
    <row r="76" spans="1:9" ht="29.25" customHeight="1">
      <c r="A76" s="112" t="s">
        <v>115</v>
      </c>
      <c r="B76" s="112"/>
      <c r="C76" s="112"/>
      <c r="D76" s="112"/>
      <c r="E76" s="112"/>
      <c r="F76" s="112"/>
      <c r="G76" s="112"/>
      <c r="H76" s="130">
        <f>H74</f>
        <v>20492025.28</v>
      </c>
      <c r="I76" s="130"/>
    </row>
    <row r="77" spans="1:9" ht="35.25" customHeight="1">
      <c r="A77" s="112" t="s">
        <v>116</v>
      </c>
      <c r="B77" s="112"/>
      <c r="C77" s="112"/>
      <c r="D77" s="112"/>
      <c r="E77" s="112"/>
      <c r="F77" s="112"/>
      <c r="G77" s="112"/>
      <c r="H77" s="130">
        <v>0</v>
      </c>
      <c r="I77" s="130"/>
    </row>
    <row r="78" spans="1:9" ht="30" customHeight="1">
      <c r="A78" s="112" t="s">
        <v>117</v>
      </c>
      <c r="B78" s="112"/>
      <c r="C78" s="112"/>
      <c r="D78" s="112"/>
      <c r="E78" s="112"/>
      <c r="F78" s="112"/>
      <c r="G78" s="112"/>
      <c r="H78" s="130">
        <v>0</v>
      </c>
      <c r="I78" s="130"/>
    </row>
    <row r="79" spans="1:9" ht="20.25">
      <c r="A79" s="131"/>
      <c r="B79" s="131"/>
      <c r="C79" s="131"/>
      <c r="D79" s="131"/>
      <c r="E79" s="131"/>
      <c r="F79" s="131"/>
      <c r="G79" s="131"/>
      <c r="H79" s="131"/>
      <c r="I79" s="131"/>
    </row>
    <row r="80" spans="1:9" ht="23.25" customHeight="1">
      <c r="A80" s="132" t="s">
        <v>191</v>
      </c>
      <c r="B80" s="132"/>
      <c r="C80" s="132"/>
      <c r="D80" s="132"/>
      <c r="E80" s="132"/>
      <c r="F80" s="132"/>
      <c r="G80" s="132"/>
      <c r="H80" s="126">
        <f>G86-H74</f>
        <v>3623276.0199999996</v>
      </c>
      <c r="I80" s="126"/>
    </row>
    <row r="81" spans="1:9" ht="23.25" customHeight="1">
      <c r="A81" s="112" t="s">
        <v>118</v>
      </c>
      <c r="B81" s="112"/>
      <c r="C81" s="112"/>
      <c r="D81" s="22"/>
      <c r="E81" s="22"/>
      <c r="F81" s="22"/>
      <c r="G81" s="22"/>
      <c r="H81" s="126"/>
      <c r="I81" s="126"/>
    </row>
    <row r="82" spans="1:11" ht="25.5" customHeight="1">
      <c r="A82" s="112" t="s">
        <v>119</v>
      </c>
      <c r="B82" s="112"/>
      <c r="C82" s="112"/>
      <c r="D82" s="112"/>
      <c r="E82" s="112"/>
      <c r="F82" s="112"/>
      <c r="G82" s="112"/>
      <c r="H82" s="126">
        <v>3301059.27</v>
      </c>
      <c r="I82" s="126"/>
      <c r="K82" s="43">
        <f>H80-H82</f>
        <v>322216.74999999953</v>
      </c>
    </row>
    <row r="83" spans="1:9" ht="20.25">
      <c r="A83" s="127"/>
      <c r="B83" s="127"/>
      <c r="C83" s="127"/>
      <c r="D83" s="127"/>
      <c r="E83" s="127"/>
      <c r="F83" s="127"/>
      <c r="G83" s="127"/>
      <c r="H83" s="127"/>
      <c r="I83" s="127"/>
    </row>
    <row r="84" spans="1:9" ht="20.25" customHeight="1">
      <c r="A84" s="128" t="s">
        <v>192</v>
      </c>
      <c r="B84" s="128"/>
      <c r="C84" s="128"/>
      <c r="D84" s="128"/>
      <c r="E84" s="128"/>
      <c r="F84" s="128"/>
      <c r="G84" s="128"/>
      <c r="H84" s="128"/>
      <c r="I84" s="128"/>
    </row>
    <row r="85" spans="1:9" ht="20.25" customHeight="1">
      <c r="A85" s="129" t="s">
        <v>1</v>
      </c>
      <c r="B85" s="129"/>
      <c r="C85" s="129"/>
      <c r="D85" s="129"/>
      <c r="E85" s="129"/>
      <c r="F85" s="129"/>
      <c r="G85" s="129" t="s">
        <v>120</v>
      </c>
      <c r="H85" s="129"/>
      <c r="I85" s="129"/>
    </row>
    <row r="86" spans="1:9" ht="21" customHeight="1">
      <c r="A86" s="116" t="s">
        <v>189</v>
      </c>
      <c r="B86" s="116"/>
      <c r="C86" s="116"/>
      <c r="D86" s="116"/>
      <c r="E86" s="116"/>
      <c r="F86" s="116"/>
      <c r="G86" s="117">
        <v>24115301.3</v>
      </c>
      <c r="H86" s="117"/>
      <c r="I86" s="117"/>
    </row>
    <row r="87" spans="1:9" ht="21.75" customHeight="1">
      <c r="A87" s="113" t="s">
        <v>2</v>
      </c>
      <c r="B87" s="113"/>
      <c r="C87" s="113"/>
      <c r="D87" s="113"/>
      <c r="E87" s="113"/>
      <c r="F87" s="113"/>
      <c r="G87" s="114"/>
      <c r="H87" s="114"/>
      <c r="I87" s="114"/>
    </row>
    <row r="88" spans="1:13" ht="26.25" customHeight="1">
      <c r="A88" s="113" t="s">
        <v>121</v>
      </c>
      <c r="B88" s="113"/>
      <c r="C88" s="113"/>
      <c r="D88" s="113"/>
      <c r="E88" s="113"/>
      <c r="F88" s="113"/>
      <c r="G88" s="114">
        <f>G90</f>
        <v>20492025.28</v>
      </c>
      <c r="H88" s="114"/>
      <c r="I88" s="114"/>
      <c r="J88" s="44"/>
      <c r="K88" s="115"/>
      <c r="L88" s="115"/>
      <c r="M88" s="115"/>
    </row>
    <row r="89" spans="1:13" ht="20.25" customHeight="1">
      <c r="A89" s="113" t="s">
        <v>122</v>
      </c>
      <c r="B89" s="113"/>
      <c r="C89" s="113"/>
      <c r="D89" s="113"/>
      <c r="E89" s="113"/>
      <c r="F89" s="113"/>
      <c r="G89" s="114"/>
      <c r="H89" s="114"/>
      <c r="I89" s="114"/>
      <c r="K89" s="115"/>
      <c r="L89" s="115"/>
      <c r="M89" s="115"/>
    </row>
    <row r="90" spans="1:13" ht="44.25" customHeight="1">
      <c r="A90" s="113" t="s">
        <v>123</v>
      </c>
      <c r="B90" s="113"/>
      <c r="C90" s="113"/>
      <c r="D90" s="113"/>
      <c r="E90" s="113"/>
      <c r="F90" s="113"/>
      <c r="G90" s="114">
        <v>20492025.28</v>
      </c>
      <c r="H90" s="114"/>
      <c r="I90" s="114"/>
      <c r="K90" s="115"/>
      <c r="L90" s="115"/>
      <c r="M90" s="115"/>
    </row>
    <row r="91" spans="1:13" ht="42" customHeight="1">
      <c r="A91" s="113" t="s">
        <v>124</v>
      </c>
      <c r="B91" s="113"/>
      <c r="C91" s="113"/>
      <c r="D91" s="113"/>
      <c r="E91" s="113"/>
      <c r="F91" s="113"/>
      <c r="G91" s="125"/>
      <c r="H91" s="125"/>
      <c r="I91" s="125"/>
      <c r="K91" s="115"/>
      <c r="L91" s="115"/>
      <c r="M91" s="115"/>
    </row>
    <row r="92" spans="1:13" ht="43.5" customHeight="1">
      <c r="A92" s="113" t="s">
        <v>125</v>
      </c>
      <c r="B92" s="113"/>
      <c r="C92" s="113"/>
      <c r="D92" s="113"/>
      <c r="E92" s="113"/>
      <c r="F92" s="113"/>
      <c r="G92" s="125"/>
      <c r="H92" s="125"/>
      <c r="I92" s="125"/>
      <c r="K92" s="115"/>
      <c r="L92" s="115"/>
      <c r="M92" s="115"/>
    </row>
    <row r="93" spans="1:13" ht="21" customHeight="1">
      <c r="A93" s="113" t="s">
        <v>126</v>
      </c>
      <c r="B93" s="113"/>
      <c r="C93" s="113"/>
      <c r="D93" s="113"/>
      <c r="E93" s="113"/>
      <c r="F93" s="113"/>
      <c r="G93" s="114">
        <v>14503233.59</v>
      </c>
      <c r="H93" s="114"/>
      <c r="I93" s="114"/>
      <c r="K93" s="115"/>
      <c r="L93" s="115"/>
      <c r="M93" s="115"/>
    </row>
    <row r="94" spans="1:13" s="45" customFormat="1" ht="33" customHeight="1">
      <c r="A94" s="116" t="s">
        <v>127</v>
      </c>
      <c r="B94" s="116"/>
      <c r="C94" s="116"/>
      <c r="D94" s="116"/>
      <c r="E94" s="116"/>
      <c r="F94" s="116"/>
      <c r="G94" s="117">
        <f>H80</f>
        <v>3623276.0199999996</v>
      </c>
      <c r="H94" s="117"/>
      <c r="I94" s="117"/>
      <c r="K94" s="120"/>
      <c r="L94" s="120"/>
      <c r="M94" s="120"/>
    </row>
    <row r="95" spans="1:13" ht="21" customHeight="1">
      <c r="A95" s="113" t="s">
        <v>122</v>
      </c>
      <c r="B95" s="113"/>
      <c r="C95" s="113"/>
      <c r="D95" s="113"/>
      <c r="E95" s="113"/>
      <c r="F95" s="113"/>
      <c r="G95" s="114"/>
      <c r="H95" s="114"/>
      <c r="I95" s="114"/>
      <c r="K95" s="115"/>
      <c r="L95" s="115"/>
      <c r="M95" s="115"/>
    </row>
    <row r="96" spans="1:13" ht="19.5" customHeight="1">
      <c r="A96" s="113" t="s">
        <v>128</v>
      </c>
      <c r="B96" s="113"/>
      <c r="C96" s="113"/>
      <c r="D96" s="113"/>
      <c r="E96" s="113"/>
      <c r="F96" s="113"/>
      <c r="G96" s="114">
        <f>H82</f>
        <v>3301059.27</v>
      </c>
      <c r="H96" s="114"/>
      <c r="I96" s="114"/>
      <c r="J96" s="46"/>
      <c r="K96" s="115"/>
      <c r="L96" s="115"/>
      <c r="M96" s="115"/>
    </row>
    <row r="97" spans="1:13" ht="21" customHeight="1">
      <c r="A97" s="113" t="s">
        <v>129</v>
      </c>
      <c r="B97" s="113"/>
      <c r="C97" s="113"/>
      <c r="D97" s="113"/>
      <c r="E97" s="113"/>
      <c r="F97" s="113"/>
      <c r="G97" s="114">
        <v>318492.2</v>
      </c>
      <c r="H97" s="114"/>
      <c r="I97" s="114"/>
      <c r="K97" s="115"/>
      <c r="L97" s="115"/>
      <c r="M97" s="115"/>
    </row>
    <row r="98" spans="1:13" ht="28.5" customHeight="1">
      <c r="A98" s="118" t="s">
        <v>130</v>
      </c>
      <c r="B98" s="118"/>
      <c r="C98" s="118"/>
      <c r="D98" s="118"/>
      <c r="E98" s="118"/>
      <c r="F98" s="118"/>
      <c r="G98" s="119">
        <f>G100+G125+G101+G113</f>
        <v>369474.25</v>
      </c>
      <c r="H98" s="119"/>
      <c r="I98" s="119"/>
      <c r="K98" s="120"/>
      <c r="L98" s="120"/>
      <c r="M98" s="120"/>
    </row>
    <row r="99" spans="1:13" ht="22.5" customHeight="1">
      <c r="A99" s="113" t="s">
        <v>2</v>
      </c>
      <c r="B99" s="113"/>
      <c r="C99" s="113"/>
      <c r="D99" s="113"/>
      <c r="E99" s="113"/>
      <c r="F99" s="113"/>
      <c r="G99" s="114"/>
      <c r="H99" s="114"/>
      <c r="I99" s="114"/>
      <c r="K99" s="115"/>
      <c r="L99" s="115"/>
      <c r="M99" s="115"/>
    </row>
    <row r="100" spans="1:13" s="47" customFormat="1" ht="44.25" customHeight="1">
      <c r="A100" s="122" t="s">
        <v>131</v>
      </c>
      <c r="B100" s="122"/>
      <c r="C100" s="122"/>
      <c r="D100" s="122"/>
      <c r="E100" s="122"/>
      <c r="F100" s="122"/>
      <c r="G100" s="123">
        <v>0</v>
      </c>
      <c r="H100" s="123"/>
      <c r="I100" s="123"/>
      <c r="K100" s="124"/>
      <c r="L100" s="124"/>
      <c r="M100" s="124"/>
    </row>
    <row r="101" spans="1:13" ht="23.25" customHeight="1">
      <c r="A101" s="113" t="s">
        <v>132</v>
      </c>
      <c r="B101" s="113"/>
      <c r="C101" s="113"/>
      <c r="D101" s="113"/>
      <c r="E101" s="113"/>
      <c r="F101" s="113"/>
      <c r="G101" s="114">
        <f>SUM(G102:I112)</f>
        <v>3443.07</v>
      </c>
      <c r="H101" s="114"/>
      <c r="I101" s="114"/>
      <c r="K101" s="115"/>
      <c r="L101" s="115"/>
      <c r="M101" s="115"/>
    </row>
    <row r="102" spans="1:13" ht="23.25" customHeight="1">
      <c r="A102" s="113" t="s">
        <v>122</v>
      </c>
      <c r="B102" s="113"/>
      <c r="C102" s="113"/>
      <c r="D102" s="113"/>
      <c r="E102" s="113"/>
      <c r="F102" s="113"/>
      <c r="G102" s="114"/>
      <c r="H102" s="114"/>
      <c r="I102" s="114"/>
      <c r="K102" s="115"/>
      <c r="L102" s="115"/>
      <c r="M102" s="115"/>
    </row>
    <row r="103" spans="1:13" ht="24.75" customHeight="1">
      <c r="A103" s="113" t="s">
        <v>133</v>
      </c>
      <c r="B103" s="113"/>
      <c r="C103" s="113"/>
      <c r="D103" s="113"/>
      <c r="E103" s="113"/>
      <c r="F103" s="113"/>
      <c r="G103" s="114"/>
      <c r="H103" s="114"/>
      <c r="I103" s="114"/>
      <c r="K103" s="115"/>
      <c r="L103" s="115"/>
      <c r="M103" s="115"/>
    </row>
    <row r="104" spans="1:13" ht="24.75" customHeight="1">
      <c r="A104" s="113" t="s">
        <v>134</v>
      </c>
      <c r="B104" s="113"/>
      <c r="C104" s="113"/>
      <c r="D104" s="113"/>
      <c r="E104" s="113"/>
      <c r="F104" s="113"/>
      <c r="G104" s="114"/>
      <c r="H104" s="114"/>
      <c r="I104" s="114"/>
      <c r="K104" s="115"/>
      <c r="L104" s="115"/>
      <c r="M104" s="115"/>
    </row>
    <row r="105" spans="1:13" ht="24.75" customHeight="1">
      <c r="A105" s="113" t="s">
        <v>135</v>
      </c>
      <c r="B105" s="113"/>
      <c r="C105" s="113"/>
      <c r="D105" s="113"/>
      <c r="E105" s="113"/>
      <c r="F105" s="113"/>
      <c r="G105" s="114">
        <v>3443.07</v>
      </c>
      <c r="H105" s="114"/>
      <c r="I105" s="114"/>
      <c r="K105" s="121"/>
      <c r="L105" s="121"/>
      <c r="M105" s="121"/>
    </row>
    <row r="106" spans="1:13" ht="24.75" customHeight="1">
      <c r="A106" s="113" t="s">
        <v>136</v>
      </c>
      <c r="B106" s="113"/>
      <c r="C106" s="113"/>
      <c r="D106" s="113"/>
      <c r="E106" s="113"/>
      <c r="F106" s="113"/>
      <c r="G106" s="114"/>
      <c r="H106" s="114"/>
      <c r="I106" s="114"/>
      <c r="K106" s="115"/>
      <c r="L106" s="115"/>
      <c r="M106" s="115"/>
    </row>
    <row r="107" spans="1:13" ht="24.75" customHeight="1">
      <c r="A107" s="113" t="s">
        <v>137</v>
      </c>
      <c r="B107" s="113"/>
      <c r="C107" s="113"/>
      <c r="D107" s="113"/>
      <c r="E107" s="113"/>
      <c r="F107" s="113"/>
      <c r="G107" s="114"/>
      <c r="H107" s="114"/>
      <c r="I107" s="114"/>
      <c r="K107" s="115"/>
      <c r="L107" s="115"/>
      <c r="M107" s="115"/>
    </row>
    <row r="108" spans="1:13" ht="24.75" customHeight="1">
      <c r="A108" s="113" t="s">
        <v>138</v>
      </c>
      <c r="B108" s="113"/>
      <c r="C108" s="113"/>
      <c r="D108" s="113"/>
      <c r="E108" s="113"/>
      <c r="F108" s="113"/>
      <c r="G108" s="114"/>
      <c r="H108" s="114"/>
      <c r="I108" s="114"/>
      <c r="K108" s="115"/>
      <c r="L108" s="115"/>
      <c r="M108" s="115"/>
    </row>
    <row r="109" spans="1:13" ht="24.75" customHeight="1">
      <c r="A109" s="113" t="s">
        <v>139</v>
      </c>
      <c r="B109" s="113"/>
      <c r="C109" s="113"/>
      <c r="D109" s="113"/>
      <c r="E109" s="113"/>
      <c r="F109" s="113"/>
      <c r="G109" s="114"/>
      <c r="H109" s="114"/>
      <c r="I109" s="114"/>
      <c r="K109" s="115"/>
      <c r="L109" s="115"/>
      <c r="M109" s="115"/>
    </row>
    <row r="110" spans="1:13" ht="24.75" customHeight="1">
      <c r="A110" s="113" t="s">
        <v>140</v>
      </c>
      <c r="B110" s="113"/>
      <c r="C110" s="113"/>
      <c r="D110" s="113"/>
      <c r="E110" s="113"/>
      <c r="F110" s="113"/>
      <c r="G110" s="114"/>
      <c r="H110" s="114"/>
      <c r="I110" s="114"/>
      <c r="K110" s="115"/>
      <c r="L110" s="115"/>
      <c r="M110" s="115"/>
    </row>
    <row r="111" spans="1:13" ht="24.75" customHeight="1">
      <c r="A111" s="113" t="s">
        <v>141</v>
      </c>
      <c r="B111" s="113"/>
      <c r="C111" s="113"/>
      <c r="D111" s="113"/>
      <c r="E111" s="113"/>
      <c r="F111" s="113"/>
      <c r="G111" s="114"/>
      <c r="H111" s="114"/>
      <c r="I111" s="114"/>
      <c r="K111" s="115"/>
      <c r="L111" s="115"/>
      <c r="M111" s="115"/>
    </row>
    <row r="112" spans="1:13" ht="24.75" customHeight="1">
      <c r="A112" s="113" t="s">
        <v>142</v>
      </c>
      <c r="B112" s="113"/>
      <c r="C112" s="113"/>
      <c r="D112" s="113"/>
      <c r="E112" s="113"/>
      <c r="F112" s="113"/>
      <c r="G112" s="114"/>
      <c r="H112" s="114"/>
      <c r="I112" s="114"/>
      <c r="K112" s="115"/>
      <c r="L112" s="115"/>
      <c r="M112" s="115"/>
    </row>
    <row r="113" spans="1:13" ht="24.75" customHeight="1">
      <c r="A113" s="113" t="s">
        <v>143</v>
      </c>
      <c r="B113" s="113"/>
      <c r="C113" s="113"/>
      <c r="D113" s="113"/>
      <c r="E113" s="113"/>
      <c r="F113" s="113"/>
      <c r="G113" s="114">
        <f>SUM(G115:I124)</f>
        <v>-3686.31</v>
      </c>
      <c r="H113" s="114"/>
      <c r="I113" s="114"/>
      <c r="K113" s="115"/>
      <c r="L113" s="115"/>
      <c r="M113" s="115"/>
    </row>
    <row r="114" spans="1:13" ht="24.75" customHeight="1">
      <c r="A114" s="113" t="s">
        <v>122</v>
      </c>
      <c r="B114" s="113"/>
      <c r="C114" s="113"/>
      <c r="D114" s="113"/>
      <c r="E114" s="113"/>
      <c r="F114" s="113"/>
      <c r="G114" s="114"/>
      <c r="H114" s="114"/>
      <c r="I114" s="114"/>
      <c r="K114" s="115"/>
      <c r="L114" s="115"/>
      <c r="M114" s="115"/>
    </row>
    <row r="115" spans="1:13" ht="24.75" customHeight="1">
      <c r="A115" s="113" t="s">
        <v>144</v>
      </c>
      <c r="B115" s="113"/>
      <c r="C115" s="113"/>
      <c r="D115" s="113"/>
      <c r="E115" s="113"/>
      <c r="F115" s="113"/>
      <c r="G115" s="114"/>
      <c r="H115" s="114"/>
      <c r="I115" s="114"/>
      <c r="K115" s="115"/>
      <c r="L115" s="115"/>
      <c r="M115" s="115"/>
    </row>
    <row r="116" spans="1:13" ht="24.75" customHeight="1">
      <c r="A116" s="113" t="s">
        <v>145</v>
      </c>
      <c r="B116" s="113"/>
      <c r="C116" s="113"/>
      <c r="D116" s="113"/>
      <c r="E116" s="113"/>
      <c r="F116" s="113"/>
      <c r="G116" s="114"/>
      <c r="H116" s="114"/>
      <c r="I116" s="114"/>
      <c r="K116" s="115"/>
      <c r="L116" s="115"/>
      <c r="M116" s="115"/>
    </row>
    <row r="117" spans="1:13" ht="24.75" customHeight="1">
      <c r="A117" s="113" t="s">
        <v>146</v>
      </c>
      <c r="B117" s="113"/>
      <c r="C117" s="113"/>
      <c r="D117" s="113"/>
      <c r="E117" s="113"/>
      <c r="F117" s="113"/>
      <c r="G117" s="114"/>
      <c r="H117" s="114"/>
      <c r="I117" s="114"/>
      <c r="K117" s="115"/>
      <c r="L117" s="115"/>
      <c r="M117" s="115"/>
    </row>
    <row r="118" spans="1:13" ht="24.75" customHeight="1">
      <c r="A118" s="113" t="s">
        <v>147</v>
      </c>
      <c r="B118" s="113"/>
      <c r="C118" s="113"/>
      <c r="D118" s="113"/>
      <c r="E118" s="113"/>
      <c r="F118" s="113"/>
      <c r="G118" s="114"/>
      <c r="H118" s="114"/>
      <c r="I118" s="114"/>
      <c r="K118" s="115"/>
      <c r="L118" s="115"/>
      <c r="M118" s="115"/>
    </row>
    <row r="119" spans="1:13" ht="24.75" customHeight="1">
      <c r="A119" s="113" t="s">
        <v>148</v>
      </c>
      <c r="B119" s="113"/>
      <c r="C119" s="113"/>
      <c r="D119" s="113"/>
      <c r="E119" s="113"/>
      <c r="F119" s="113"/>
      <c r="G119" s="114">
        <v>-3686.31</v>
      </c>
      <c r="H119" s="114"/>
      <c r="I119" s="114"/>
      <c r="K119" s="115"/>
      <c r="L119" s="115"/>
      <c r="M119" s="115"/>
    </row>
    <row r="120" spans="1:13" ht="24.75" customHeight="1">
      <c r="A120" s="113" t="s">
        <v>149</v>
      </c>
      <c r="B120" s="113"/>
      <c r="C120" s="113"/>
      <c r="D120" s="113"/>
      <c r="E120" s="113"/>
      <c r="F120" s="113"/>
      <c r="G120" s="114"/>
      <c r="H120" s="114"/>
      <c r="I120" s="114"/>
      <c r="K120" s="115"/>
      <c r="L120" s="115"/>
      <c r="M120" s="115"/>
    </row>
    <row r="121" spans="1:13" ht="24.75" customHeight="1">
      <c r="A121" s="113" t="s">
        <v>150</v>
      </c>
      <c r="B121" s="113"/>
      <c r="C121" s="113"/>
      <c r="D121" s="113"/>
      <c r="E121" s="113"/>
      <c r="F121" s="113"/>
      <c r="G121" s="114"/>
      <c r="H121" s="114"/>
      <c r="I121" s="114"/>
      <c r="K121" s="115"/>
      <c r="L121" s="115"/>
      <c r="M121" s="115"/>
    </row>
    <row r="122" spans="1:13" ht="24.75" customHeight="1">
      <c r="A122" s="113" t="s">
        <v>151</v>
      </c>
      <c r="B122" s="113"/>
      <c r="C122" s="113"/>
      <c r="D122" s="113"/>
      <c r="E122" s="113"/>
      <c r="F122" s="113"/>
      <c r="G122" s="114"/>
      <c r="H122" s="114"/>
      <c r="I122" s="114"/>
      <c r="K122" s="115"/>
      <c r="L122" s="115"/>
      <c r="M122" s="115"/>
    </row>
    <row r="123" spans="1:13" ht="24.75" customHeight="1">
      <c r="A123" s="113" t="s">
        <v>152</v>
      </c>
      <c r="B123" s="113"/>
      <c r="C123" s="113"/>
      <c r="D123" s="113"/>
      <c r="E123" s="113"/>
      <c r="F123" s="113"/>
      <c r="G123" s="114"/>
      <c r="H123" s="114"/>
      <c r="I123" s="114"/>
      <c r="K123" s="115"/>
      <c r="L123" s="115"/>
      <c r="M123" s="115"/>
    </row>
    <row r="124" spans="1:13" ht="24.75" customHeight="1">
      <c r="A124" s="113" t="s">
        <v>153</v>
      </c>
      <c r="B124" s="113"/>
      <c r="C124" s="113"/>
      <c r="D124" s="113"/>
      <c r="E124" s="113"/>
      <c r="F124" s="113"/>
      <c r="G124" s="114"/>
      <c r="H124" s="114"/>
      <c r="I124" s="114"/>
      <c r="K124" s="115"/>
      <c r="L124" s="115"/>
      <c r="M124" s="115"/>
    </row>
    <row r="125" spans="1:13" ht="21.75" customHeight="1">
      <c r="A125" s="118" t="s">
        <v>154</v>
      </c>
      <c r="B125" s="118"/>
      <c r="C125" s="118"/>
      <c r="D125" s="118"/>
      <c r="E125" s="118"/>
      <c r="F125" s="118"/>
      <c r="G125" s="119">
        <f>SUM(G128)+G143</f>
        <v>369717.49</v>
      </c>
      <c r="H125" s="119"/>
      <c r="I125" s="119"/>
      <c r="K125" s="120"/>
      <c r="L125" s="120"/>
      <c r="M125" s="120"/>
    </row>
    <row r="126" spans="1:13" ht="22.5" customHeight="1">
      <c r="A126" s="113" t="s">
        <v>2</v>
      </c>
      <c r="B126" s="113"/>
      <c r="C126" s="113"/>
      <c r="D126" s="113"/>
      <c r="E126" s="113"/>
      <c r="F126" s="113"/>
      <c r="G126" s="114"/>
      <c r="H126" s="114"/>
      <c r="I126" s="114"/>
      <c r="K126" s="115"/>
      <c r="L126" s="115"/>
      <c r="M126" s="115"/>
    </row>
    <row r="127" spans="1:13" ht="22.5" customHeight="1">
      <c r="A127" s="113" t="s">
        <v>155</v>
      </c>
      <c r="B127" s="113"/>
      <c r="C127" s="113"/>
      <c r="D127" s="113"/>
      <c r="E127" s="113"/>
      <c r="F127" s="113"/>
      <c r="G127" s="114">
        <v>0</v>
      </c>
      <c r="H127" s="114"/>
      <c r="I127" s="114"/>
      <c r="K127" s="115"/>
      <c r="L127" s="115"/>
      <c r="M127" s="115"/>
    </row>
    <row r="128" spans="1:13" ht="43.5" customHeight="1">
      <c r="A128" s="116" t="s">
        <v>156</v>
      </c>
      <c r="B128" s="116"/>
      <c r="C128" s="116"/>
      <c r="D128" s="116"/>
      <c r="E128" s="116"/>
      <c r="F128" s="116"/>
      <c r="G128" s="117">
        <f>SUM(G130:I142)</f>
        <v>345151.39999999997</v>
      </c>
      <c r="H128" s="117"/>
      <c r="I128" s="117"/>
      <c r="J128" s="46"/>
      <c r="K128" s="115"/>
      <c r="L128" s="115"/>
      <c r="M128" s="115"/>
    </row>
    <row r="129" spans="1:13" ht="20.25" customHeight="1">
      <c r="A129" s="113" t="s">
        <v>122</v>
      </c>
      <c r="B129" s="113"/>
      <c r="C129" s="113"/>
      <c r="D129" s="113"/>
      <c r="E129" s="113"/>
      <c r="F129" s="113"/>
      <c r="G129" s="114"/>
      <c r="H129" s="114"/>
      <c r="I129" s="114"/>
      <c r="K129" s="115"/>
      <c r="L129" s="115"/>
      <c r="M129" s="115"/>
    </row>
    <row r="130" spans="1:13" ht="24.75" customHeight="1">
      <c r="A130" s="113" t="s">
        <v>157</v>
      </c>
      <c r="B130" s="113"/>
      <c r="C130" s="113"/>
      <c r="D130" s="113"/>
      <c r="E130" s="113"/>
      <c r="F130" s="113"/>
      <c r="G130" s="114"/>
      <c r="H130" s="114"/>
      <c r="I130" s="114"/>
      <c r="K130" s="115"/>
      <c r="L130" s="115"/>
      <c r="M130" s="115"/>
    </row>
    <row r="131" spans="1:13" ht="24.75" customHeight="1">
      <c r="A131" s="113" t="s">
        <v>158</v>
      </c>
      <c r="B131" s="113"/>
      <c r="C131" s="113"/>
      <c r="D131" s="113"/>
      <c r="E131" s="113"/>
      <c r="F131" s="113"/>
      <c r="G131" s="114">
        <v>5316.55</v>
      </c>
      <c r="H131" s="114"/>
      <c r="I131" s="114"/>
      <c r="K131" s="115"/>
      <c r="L131" s="115"/>
      <c r="M131" s="115"/>
    </row>
    <row r="132" spans="1:13" ht="24.75" customHeight="1">
      <c r="A132" s="113" t="s">
        <v>159</v>
      </c>
      <c r="B132" s="113"/>
      <c r="C132" s="113"/>
      <c r="D132" s="113"/>
      <c r="E132" s="113"/>
      <c r="F132" s="113"/>
      <c r="G132" s="114"/>
      <c r="H132" s="114"/>
      <c r="I132" s="114"/>
      <c r="K132" s="115"/>
      <c r="L132" s="115"/>
      <c r="M132" s="115"/>
    </row>
    <row r="133" spans="1:13" ht="24.75" customHeight="1">
      <c r="A133" s="113" t="s">
        <v>160</v>
      </c>
      <c r="B133" s="113"/>
      <c r="C133" s="113"/>
      <c r="D133" s="113"/>
      <c r="E133" s="113"/>
      <c r="F133" s="113"/>
      <c r="G133" s="114">
        <v>139860.92</v>
      </c>
      <c r="H133" s="114"/>
      <c r="I133" s="114"/>
      <c r="K133" s="115"/>
      <c r="L133" s="115"/>
      <c r="M133" s="115"/>
    </row>
    <row r="134" spans="1:13" ht="24.75" customHeight="1">
      <c r="A134" s="113" t="s">
        <v>161</v>
      </c>
      <c r="B134" s="113"/>
      <c r="C134" s="113"/>
      <c r="D134" s="113"/>
      <c r="E134" s="113"/>
      <c r="F134" s="113"/>
      <c r="G134" s="114">
        <v>58883.28</v>
      </c>
      <c r="H134" s="114"/>
      <c r="I134" s="114"/>
      <c r="K134" s="115"/>
      <c r="L134" s="115"/>
      <c r="M134" s="115"/>
    </row>
    <row r="135" spans="1:13" ht="24.75" customHeight="1">
      <c r="A135" s="113" t="s">
        <v>162</v>
      </c>
      <c r="B135" s="113"/>
      <c r="C135" s="113"/>
      <c r="D135" s="113"/>
      <c r="E135" s="113"/>
      <c r="F135" s="113"/>
      <c r="G135" s="114">
        <v>33584.3</v>
      </c>
      <c r="H135" s="114"/>
      <c r="I135" s="114"/>
      <c r="K135" s="115"/>
      <c r="L135" s="115"/>
      <c r="M135" s="115"/>
    </row>
    <row r="136" spans="1:13" ht="24.75" customHeight="1">
      <c r="A136" s="113" t="s">
        <v>163</v>
      </c>
      <c r="B136" s="113"/>
      <c r="C136" s="113"/>
      <c r="D136" s="113"/>
      <c r="E136" s="113"/>
      <c r="F136" s="113"/>
      <c r="G136" s="114"/>
      <c r="H136" s="114"/>
      <c r="I136" s="114"/>
      <c r="K136" s="115"/>
      <c r="L136" s="115"/>
      <c r="M136" s="115"/>
    </row>
    <row r="137" spans="1:13" ht="24.75" customHeight="1">
      <c r="A137" s="113" t="s">
        <v>164</v>
      </c>
      <c r="B137" s="113"/>
      <c r="C137" s="113"/>
      <c r="D137" s="113"/>
      <c r="E137" s="113"/>
      <c r="F137" s="113"/>
      <c r="G137" s="114"/>
      <c r="H137" s="114"/>
      <c r="I137" s="114"/>
      <c r="K137" s="115"/>
      <c r="L137" s="115"/>
      <c r="M137" s="115"/>
    </row>
    <row r="138" spans="1:13" ht="24.75" customHeight="1">
      <c r="A138" s="113" t="s">
        <v>165</v>
      </c>
      <c r="B138" s="113"/>
      <c r="C138" s="113"/>
      <c r="D138" s="113"/>
      <c r="E138" s="113"/>
      <c r="F138" s="113"/>
      <c r="G138" s="114"/>
      <c r="H138" s="114"/>
      <c r="I138" s="114"/>
      <c r="K138" s="115"/>
      <c r="L138" s="115"/>
      <c r="M138" s="115"/>
    </row>
    <row r="139" spans="1:13" ht="24.75" customHeight="1">
      <c r="A139" s="113" t="s">
        <v>166</v>
      </c>
      <c r="B139" s="113"/>
      <c r="C139" s="113"/>
      <c r="D139" s="113"/>
      <c r="E139" s="113"/>
      <c r="F139" s="113"/>
      <c r="G139" s="114">
        <v>90336.87</v>
      </c>
      <c r="H139" s="114"/>
      <c r="I139" s="114"/>
      <c r="K139" s="115"/>
      <c r="L139" s="115"/>
      <c r="M139" s="115"/>
    </row>
    <row r="140" spans="1:13" ht="24.75" customHeight="1">
      <c r="A140" s="113" t="s">
        <v>167</v>
      </c>
      <c r="B140" s="113"/>
      <c r="C140" s="113"/>
      <c r="D140" s="113"/>
      <c r="E140" s="113"/>
      <c r="F140" s="113"/>
      <c r="G140" s="114"/>
      <c r="H140" s="114"/>
      <c r="I140" s="114"/>
      <c r="K140" s="115"/>
      <c r="L140" s="115"/>
      <c r="M140" s="115"/>
    </row>
    <row r="141" spans="1:13" ht="24.75" customHeight="1">
      <c r="A141" s="113" t="s">
        <v>168</v>
      </c>
      <c r="B141" s="113"/>
      <c r="C141" s="113"/>
      <c r="D141" s="113"/>
      <c r="E141" s="113"/>
      <c r="F141" s="113"/>
      <c r="G141" s="114">
        <v>17169.48</v>
      </c>
      <c r="H141" s="114"/>
      <c r="I141" s="114"/>
      <c r="K141" s="115"/>
      <c r="L141" s="115"/>
      <c r="M141" s="115"/>
    </row>
    <row r="142" spans="1:13" ht="24.75" customHeight="1">
      <c r="A142" s="113" t="s">
        <v>169</v>
      </c>
      <c r="B142" s="113"/>
      <c r="C142" s="113"/>
      <c r="D142" s="113"/>
      <c r="E142" s="113"/>
      <c r="F142" s="113"/>
      <c r="G142" s="114"/>
      <c r="H142" s="114"/>
      <c r="I142" s="114"/>
      <c r="K142" s="115"/>
      <c r="L142" s="115"/>
      <c r="M142" s="115"/>
    </row>
    <row r="143" spans="1:13" ht="41.25" customHeight="1">
      <c r="A143" s="116" t="s">
        <v>170</v>
      </c>
      <c r="B143" s="116"/>
      <c r="C143" s="116"/>
      <c r="D143" s="116"/>
      <c r="E143" s="116"/>
      <c r="F143" s="116"/>
      <c r="G143" s="117">
        <f>SUM(G145:I157)</f>
        <v>24566.09</v>
      </c>
      <c r="H143" s="117"/>
      <c r="I143" s="117"/>
      <c r="K143" s="115"/>
      <c r="L143" s="115"/>
      <c r="M143" s="115"/>
    </row>
    <row r="144" spans="1:13" ht="24.75" customHeight="1">
      <c r="A144" s="113" t="s">
        <v>122</v>
      </c>
      <c r="B144" s="113"/>
      <c r="C144" s="113"/>
      <c r="D144" s="113"/>
      <c r="E144" s="113"/>
      <c r="F144" s="113"/>
      <c r="G144" s="114"/>
      <c r="H144" s="114"/>
      <c r="I144" s="114"/>
      <c r="K144" s="115"/>
      <c r="L144" s="115"/>
      <c r="M144" s="115"/>
    </row>
    <row r="145" spans="1:13" ht="24.75" customHeight="1">
      <c r="A145" s="113" t="s">
        <v>171</v>
      </c>
      <c r="B145" s="113"/>
      <c r="C145" s="113"/>
      <c r="D145" s="113"/>
      <c r="E145" s="113"/>
      <c r="F145" s="113"/>
      <c r="G145" s="114"/>
      <c r="H145" s="114"/>
      <c r="I145" s="114"/>
      <c r="K145" s="115"/>
      <c r="L145" s="115"/>
      <c r="M145" s="115"/>
    </row>
    <row r="146" spans="1:13" ht="24.75" customHeight="1">
      <c r="A146" s="113" t="s">
        <v>172</v>
      </c>
      <c r="B146" s="113"/>
      <c r="C146" s="113"/>
      <c r="D146" s="113"/>
      <c r="E146" s="113"/>
      <c r="F146" s="113"/>
      <c r="G146" s="114"/>
      <c r="H146" s="114"/>
      <c r="I146" s="114"/>
      <c r="K146" s="115"/>
      <c r="L146" s="115"/>
      <c r="M146" s="115"/>
    </row>
    <row r="147" spans="1:13" ht="24.75" customHeight="1">
      <c r="A147" s="113" t="s">
        <v>173</v>
      </c>
      <c r="B147" s="113"/>
      <c r="C147" s="113"/>
      <c r="D147" s="113"/>
      <c r="E147" s="113"/>
      <c r="F147" s="113"/>
      <c r="G147" s="114"/>
      <c r="H147" s="114"/>
      <c r="I147" s="114"/>
      <c r="K147" s="115"/>
      <c r="L147" s="115"/>
      <c r="M147" s="115"/>
    </row>
    <row r="148" spans="1:13" ht="24.75" customHeight="1">
      <c r="A148" s="113" t="s">
        <v>174</v>
      </c>
      <c r="B148" s="113"/>
      <c r="C148" s="113"/>
      <c r="D148" s="113"/>
      <c r="E148" s="113"/>
      <c r="F148" s="113"/>
      <c r="G148" s="114">
        <v>13701.79</v>
      </c>
      <c r="H148" s="114"/>
      <c r="I148" s="114"/>
      <c r="K148" s="115"/>
      <c r="L148" s="115"/>
      <c r="M148" s="115"/>
    </row>
    <row r="149" spans="1:13" ht="24.75" customHeight="1">
      <c r="A149" s="113" t="s">
        <v>175</v>
      </c>
      <c r="B149" s="113"/>
      <c r="C149" s="113"/>
      <c r="D149" s="113"/>
      <c r="E149" s="113"/>
      <c r="F149" s="113"/>
      <c r="G149" s="114">
        <v>2081.3</v>
      </c>
      <c r="H149" s="114"/>
      <c r="I149" s="114"/>
      <c r="K149" s="115"/>
      <c r="L149" s="115"/>
      <c r="M149" s="115"/>
    </row>
    <row r="150" spans="1:13" ht="24.75" customHeight="1">
      <c r="A150" s="113" t="s">
        <v>176</v>
      </c>
      <c r="B150" s="113"/>
      <c r="C150" s="113"/>
      <c r="D150" s="113"/>
      <c r="E150" s="113"/>
      <c r="F150" s="113"/>
      <c r="G150" s="114"/>
      <c r="H150" s="114"/>
      <c r="I150" s="114"/>
      <c r="K150" s="115"/>
      <c r="L150" s="115"/>
      <c r="M150" s="115"/>
    </row>
    <row r="151" spans="1:13" ht="24.75" customHeight="1">
      <c r="A151" s="113" t="s">
        <v>177</v>
      </c>
      <c r="B151" s="113"/>
      <c r="C151" s="113"/>
      <c r="D151" s="113"/>
      <c r="E151" s="113"/>
      <c r="F151" s="113"/>
      <c r="G151" s="114">
        <v>12000</v>
      </c>
      <c r="H151" s="114"/>
      <c r="I151" s="114"/>
      <c r="K151" s="115"/>
      <c r="L151" s="115"/>
      <c r="M151" s="115"/>
    </row>
    <row r="152" spans="1:13" ht="24.75" customHeight="1">
      <c r="A152" s="113" t="s">
        <v>178</v>
      </c>
      <c r="B152" s="113"/>
      <c r="C152" s="113"/>
      <c r="D152" s="113"/>
      <c r="E152" s="113"/>
      <c r="F152" s="113"/>
      <c r="G152" s="114"/>
      <c r="H152" s="114"/>
      <c r="I152" s="114"/>
      <c r="K152" s="115"/>
      <c r="L152" s="115"/>
      <c r="M152" s="115"/>
    </row>
    <row r="153" spans="1:13" ht="24.75" customHeight="1">
      <c r="A153" s="113" t="s">
        <v>179</v>
      </c>
      <c r="B153" s="113"/>
      <c r="C153" s="113"/>
      <c r="D153" s="113"/>
      <c r="E153" s="113"/>
      <c r="F153" s="113"/>
      <c r="G153" s="114"/>
      <c r="H153" s="114"/>
      <c r="I153" s="114"/>
      <c r="K153" s="115"/>
      <c r="L153" s="115"/>
      <c r="M153" s="115"/>
    </row>
    <row r="154" spans="1:13" ht="24.75" customHeight="1">
      <c r="A154" s="113" t="s">
        <v>180</v>
      </c>
      <c r="B154" s="113"/>
      <c r="C154" s="113"/>
      <c r="D154" s="113"/>
      <c r="E154" s="113"/>
      <c r="F154" s="113"/>
      <c r="G154" s="114">
        <v>1760</v>
      </c>
      <c r="H154" s="114"/>
      <c r="I154" s="114"/>
      <c r="K154" s="115"/>
      <c r="L154" s="115"/>
      <c r="M154" s="115"/>
    </row>
    <row r="155" spans="1:13" ht="24.75" customHeight="1">
      <c r="A155" s="113" t="s">
        <v>181</v>
      </c>
      <c r="B155" s="113"/>
      <c r="C155" s="113"/>
      <c r="D155" s="113"/>
      <c r="E155" s="113"/>
      <c r="F155" s="113"/>
      <c r="G155" s="114"/>
      <c r="H155" s="114"/>
      <c r="I155" s="114"/>
      <c r="K155" s="115"/>
      <c r="L155" s="115"/>
      <c r="M155" s="115"/>
    </row>
    <row r="156" spans="1:13" ht="24.75" customHeight="1">
      <c r="A156" s="113" t="s">
        <v>182</v>
      </c>
      <c r="B156" s="113"/>
      <c r="C156" s="113"/>
      <c r="D156" s="113"/>
      <c r="E156" s="113"/>
      <c r="F156" s="113"/>
      <c r="G156" s="114">
        <v>-4977</v>
      </c>
      <c r="H156" s="114"/>
      <c r="I156" s="114"/>
      <c r="K156" s="115"/>
      <c r="L156" s="115"/>
      <c r="M156" s="115"/>
    </row>
    <row r="157" spans="1:13" ht="24.75" customHeight="1">
      <c r="A157" s="113" t="s">
        <v>183</v>
      </c>
      <c r="B157" s="113"/>
      <c r="C157" s="113"/>
      <c r="D157" s="113"/>
      <c r="E157" s="113"/>
      <c r="F157" s="113"/>
      <c r="G157" s="114"/>
      <c r="H157" s="114"/>
      <c r="I157" s="114"/>
      <c r="K157" s="115"/>
      <c r="L157" s="115"/>
      <c r="M157" s="115"/>
    </row>
  </sheetData>
  <sheetProtection/>
  <mergeCells count="340">
    <mergeCell ref="D1:E1"/>
    <mergeCell ref="F1:I1"/>
    <mergeCell ref="D2:E2"/>
    <mergeCell ref="F2:I2"/>
    <mergeCell ref="D3:E3"/>
    <mergeCell ref="F3:I3"/>
    <mergeCell ref="A4:C4"/>
    <mergeCell ref="D4:E4"/>
    <mergeCell ref="F4:I4"/>
    <mergeCell ref="A5:C5"/>
    <mergeCell ref="D5:E5"/>
    <mergeCell ref="F5:I5"/>
    <mergeCell ref="A6:C6"/>
    <mergeCell ref="D6:E6"/>
    <mergeCell ref="F6:I6"/>
    <mergeCell ref="B7:C7"/>
    <mergeCell ref="D7:E7"/>
    <mergeCell ref="G7:I7"/>
    <mergeCell ref="B8:C8"/>
    <mergeCell ref="D8:E8"/>
    <mergeCell ref="G8:I8"/>
    <mergeCell ref="A9:C9"/>
    <mergeCell ref="D9:E9"/>
    <mergeCell ref="F9:I9"/>
    <mergeCell ref="D10:E10"/>
    <mergeCell ref="G10:H10"/>
    <mergeCell ref="A11:I11"/>
    <mergeCell ref="A12:I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A18:F18"/>
    <mergeCell ref="G18:H18"/>
    <mergeCell ref="A19:F20"/>
    <mergeCell ref="G19:H19"/>
    <mergeCell ref="G20:H20"/>
    <mergeCell ref="G21:H21"/>
    <mergeCell ref="A22:C22"/>
    <mergeCell ref="D22:E22"/>
    <mergeCell ref="G22:H22"/>
    <mergeCell ref="A23:C23"/>
    <mergeCell ref="D23:E23"/>
    <mergeCell ref="G23:H23"/>
    <mergeCell ref="A24:C24"/>
    <mergeCell ref="D24:F26"/>
    <mergeCell ref="G24:H24"/>
    <mergeCell ref="A25:C25"/>
    <mergeCell ref="G25:H25"/>
    <mergeCell ref="A26:C26"/>
    <mergeCell ref="G26:H26"/>
    <mergeCell ref="A27:C28"/>
    <mergeCell ref="D27:F28"/>
    <mergeCell ref="G28:H28"/>
    <mergeCell ref="A29:A33"/>
    <mergeCell ref="B29:B33"/>
    <mergeCell ref="C29:C33"/>
    <mergeCell ref="D29:E33"/>
    <mergeCell ref="F29:F33"/>
    <mergeCell ref="G29:H33"/>
    <mergeCell ref="I29:I33"/>
    <mergeCell ref="A34:I34"/>
    <mergeCell ref="A35:I35"/>
    <mergeCell ref="A36:I36"/>
    <mergeCell ref="A38:I38"/>
    <mergeCell ref="A39:I39"/>
    <mergeCell ref="A37:I37"/>
    <mergeCell ref="A41:I41"/>
    <mergeCell ref="A42:I42"/>
    <mergeCell ref="A43:I43"/>
    <mergeCell ref="A44:I44"/>
    <mergeCell ref="A45:I45"/>
    <mergeCell ref="A46:I46"/>
    <mergeCell ref="A71:I71"/>
    <mergeCell ref="A47:I47"/>
    <mergeCell ref="A48:I48"/>
    <mergeCell ref="A49:I49"/>
    <mergeCell ref="A50:I50"/>
    <mergeCell ref="A53:I53"/>
    <mergeCell ref="A54:I54"/>
    <mergeCell ref="A65:I65"/>
    <mergeCell ref="A55:I55"/>
    <mergeCell ref="A56:I56"/>
    <mergeCell ref="A57:I57"/>
    <mergeCell ref="A58:I58"/>
    <mergeCell ref="A59:I59"/>
    <mergeCell ref="A67:I67"/>
    <mergeCell ref="A69:I69"/>
    <mergeCell ref="A70:I70"/>
    <mergeCell ref="A68:I68"/>
    <mergeCell ref="A73:I73"/>
    <mergeCell ref="A61:I61"/>
    <mergeCell ref="A62:I62"/>
    <mergeCell ref="A63:I63"/>
    <mergeCell ref="A64:I64"/>
    <mergeCell ref="A66:I66"/>
    <mergeCell ref="A74:G74"/>
    <mergeCell ref="H74:I74"/>
    <mergeCell ref="A75:I75"/>
    <mergeCell ref="A76:G76"/>
    <mergeCell ref="H76:I76"/>
    <mergeCell ref="A77:G77"/>
    <mergeCell ref="H77:I77"/>
    <mergeCell ref="A78:G78"/>
    <mergeCell ref="H78:I78"/>
    <mergeCell ref="A79:I79"/>
    <mergeCell ref="A80:G80"/>
    <mergeCell ref="H80:I80"/>
    <mergeCell ref="A81:C81"/>
    <mergeCell ref="H81:I81"/>
    <mergeCell ref="A82:G82"/>
    <mergeCell ref="H82:I82"/>
    <mergeCell ref="A83:I83"/>
    <mergeCell ref="A84:I84"/>
    <mergeCell ref="A85:F85"/>
    <mergeCell ref="G85:I85"/>
    <mergeCell ref="A86:F86"/>
    <mergeCell ref="G86:I86"/>
    <mergeCell ref="A87:F87"/>
    <mergeCell ref="G87:I87"/>
    <mergeCell ref="A88:F88"/>
    <mergeCell ref="G88:I88"/>
    <mergeCell ref="K88:M88"/>
    <mergeCell ref="A89:F89"/>
    <mergeCell ref="G89:I89"/>
    <mergeCell ref="K89:M89"/>
    <mergeCell ref="A90:F90"/>
    <mergeCell ref="G90:I90"/>
    <mergeCell ref="K90:M90"/>
    <mergeCell ref="A91:F91"/>
    <mergeCell ref="G91:I91"/>
    <mergeCell ref="K91:M91"/>
    <mergeCell ref="A92:F92"/>
    <mergeCell ref="G92:I92"/>
    <mergeCell ref="K92:M92"/>
    <mergeCell ref="A93:F93"/>
    <mergeCell ref="G93:I93"/>
    <mergeCell ref="K93:M93"/>
    <mergeCell ref="A94:F94"/>
    <mergeCell ref="G94:I94"/>
    <mergeCell ref="K94:M94"/>
    <mergeCell ref="A95:F95"/>
    <mergeCell ref="G95:I95"/>
    <mergeCell ref="K95:M95"/>
    <mergeCell ref="A96:F96"/>
    <mergeCell ref="G96:I96"/>
    <mergeCell ref="K96:M96"/>
    <mergeCell ref="A97:F97"/>
    <mergeCell ref="G97:I97"/>
    <mergeCell ref="K97:M97"/>
    <mergeCell ref="A98:F98"/>
    <mergeCell ref="G98:I98"/>
    <mergeCell ref="K98:M98"/>
    <mergeCell ref="A99:F99"/>
    <mergeCell ref="G99:I99"/>
    <mergeCell ref="K99:M99"/>
    <mergeCell ref="A100:F100"/>
    <mergeCell ref="G100:I100"/>
    <mergeCell ref="K100:M100"/>
    <mergeCell ref="A101:F101"/>
    <mergeCell ref="G101:I101"/>
    <mergeCell ref="K101:M101"/>
    <mergeCell ref="A102:F102"/>
    <mergeCell ref="G102:I102"/>
    <mergeCell ref="K102:M102"/>
    <mergeCell ref="A103:F103"/>
    <mergeCell ref="G103:I103"/>
    <mergeCell ref="K103:M103"/>
    <mergeCell ref="A104:F104"/>
    <mergeCell ref="G104:I104"/>
    <mergeCell ref="K104:M104"/>
    <mergeCell ref="A105:F105"/>
    <mergeCell ref="G105:I105"/>
    <mergeCell ref="K105:M105"/>
    <mergeCell ref="A106:F106"/>
    <mergeCell ref="G106:I106"/>
    <mergeCell ref="K106:M106"/>
    <mergeCell ref="A107:F107"/>
    <mergeCell ref="G107:I107"/>
    <mergeCell ref="K107:M107"/>
    <mergeCell ref="A108:F108"/>
    <mergeCell ref="G108:I108"/>
    <mergeCell ref="K108:M108"/>
    <mergeCell ref="A109:F109"/>
    <mergeCell ref="G109:I109"/>
    <mergeCell ref="K109:M109"/>
    <mergeCell ref="A110:F110"/>
    <mergeCell ref="G110:I110"/>
    <mergeCell ref="K110:M110"/>
    <mergeCell ref="A111:F111"/>
    <mergeCell ref="G111:I111"/>
    <mergeCell ref="K111:M111"/>
    <mergeCell ref="A112:F112"/>
    <mergeCell ref="G112:I112"/>
    <mergeCell ref="K112:M112"/>
    <mergeCell ref="A113:F113"/>
    <mergeCell ref="G113:I113"/>
    <mergeCell ref="K113:M113"/>
    <mergeCell ref="A114:F114"/>
    <mergeCell ref="G114:I114"/>
    <mergeCell ref="K114:M114"/>
    <mergeCell ref="A115:F115"/>
    <mergeCell ref="G115:I115"/>
    <mergeCell ref="K115:M115"/>
    <mergeCell ref="A116:F116"/>
    <mergeCell ref="G116:I116"/>
    <mergeCell ref="K116:M116"/>
    <mergeCell ref="A117:F117"/>
    <mergeCell ref="G117:I117"/>
    <mergeCell ref="K117:M117"/>
    <mergeCell ref="A118:F118"/>
    <mergeCell ref="G118:I118"/>
    <mergeCell ref="K118:M118"/>
    <mergeCell ref="A119:F119"/>
    <mergeCell ref="G119:I119"/>
    <mergeCell ref="K119:M119"/>
    <mergeCell ref="A120:F120"/>
    <mergeCell ref="G120:I120"/>
    <mergeCell ref="K120:M120"/>
    <mergeCell ref="A121:F121"/>
    <mergeCell ref="G121:I121"/>
    <mergeCell ref="K121:M121"/>
    <mergeCell ref="A122:F122"/>
    <mergeCell ref="G122:I122"/>
    <mergeCell ref="K122:M122"/>
    <mergeCell ref="A123:F123"/>
    <mergeCell ref="G123:I123"/>
    <mergeCell ref="K123:M123"/>
    <mergeCell ref="A124:F124"/>
    <mergeCell ref="G124:I124"/>
    <mergeCell ref="K124:M124"/>
    <mergeCell ref="A125:F125"/>
    <mergeCell ref="G125:I125"/>
    <mergeCell ref="K125:M125"/>
    <mergeCell ref="A126:F126"/>
    <mergeCell ref="G126:I126"/>
    <mergeCell ref="K126:M126"/>
    <mergeCell ref="A127:F127"/>
    <mergeCell ref="G127:I127"/>
    <mergeCell ref="K127:M127"/>
    <mergeCell ref="A128:F128"/>
    <mergeCell ref="G128:I128"/>
    <mergeCell ref="K128:M128"/>
    <mergeCell ref="A129:F129"/>
    <mergeCell ref="G129:I129"/>
    <mergeCell ref="K129:M129"/>
    <mergeCell ref="A130:F130"/>
    <mergeCell ref="G130:I130"/>
    <mergeCell ref="K130:M130"/>
    <mergeCell ref="A131:F131"/>
    <mergeCell ref="G131:I131"/>
    <mergeCell ref="K131:M131"/>
    <mergeCell ref="A132:F132"/>
    <mergeCell ref="G132:I132"/>
    <mergeCell ref="K132:M132"/>
    <mergeCell ref="A133:F133"/>
    <mergeCell ref="G133:I133"/>
    <mergeCell ref="K133:M133"/>
    <mergeCell ref="A134:F134"/>
    <mergeCell ref="G134:I134"/>
    <mergeCell ref="K134:M134"/>
    <mergeCell ref="A135:F135"/>
    <mergeCell ref="G135:I135"/>
    <mergeCell ref="K135:M135"/>
    <mergeCell ref="A136:F136"/>
    <mergeCell ref="G136:I136"/>
    <mergeCell ref="K136:M136"/>
    <mergeCell ref="A137:F137"/>
    <mergeCell ref="G137:I137"/>
    <mergeCell ref="K137:M137"/>
    <mergeCell ref="A138:F138"/>
    <mergeCell ref="G138:I138"/>
    <mergeCell ref="K138:M138"/>
    <mergeCell ref="A139:F139"/>
    <mergeCell ref="G139:I139"/>
    <mergeCell ref="K139:M139"/>
    <mergeCell ref="A140:F140"/>
    <mergeCell ref="G140:I140"/>
    <mergeCell ref="K140:M140"/>
    <mergeCell ref="A141:F141"/>
    <mergeCell ref="G141:I141"/>
    <mergeCell ref="K141:M141"/>
    <mergeCell ref="A142:F142"/>
    <mergeCell ref="G142:I142"/>
    <mergeCell ref="K142:M142"/>
    <mergeCell ref="A143:F143"/>
    <mergeCell ref="G143:I143"/>
    <mergeCell ref="K143:M143"/>
    <mergeCell ref="A144:F144"/>
    <mergeCell ref="G144:I144"/>
    <mergeCell ref="K144:M144"/>
    <mergeCell ref="A145:F145"/>
    <mergeCell ref="G145:I145"/>
    <mergeCell ref="K145:M145"/>
    <mergeCell ref="A146:F146"/>
    <mergeCell ref="G146:I146"/>
    <mergeCell ref="K146:M146"/>
    <mergeCell ref="K149:M149"/>
    <mergeCell ref="A150:F150"/>
    <mergeCell ref="G150:I150"/>
    <mergeCell ref="K150:M150"/>
    <mergeCell ref="A147:F147"/>
    <mergeCell ref="G147:I147"/>
    <mergeCell ref="K147:M147"/>
    <mergeCell ref="A148:F148"/>
    <mergeCell ref="G148:I148"/>
    <mergeCell ref="K148:M148"/>
    <mergeCell ref="K153:M153"/>
    <mergeCell ref="A154:F154"/>
    <mergeCell ref="G154:I154"/>
    <mergeCell ref="K154:M154"/>
    <mergeCell ref="A151:F151"/>
    <mergeCell ref="G151:I151"/>
    <mergeCell ref="K151:M151"/>
    <mergeCell ref="A152:F152"/>
    <mergeCell ref="G152:I152"/>
    <mergeCell ref="K152:M152"/>
    <mergeCell ref="K157:M157"/>
    <mergeCell ref="A155:F155"/>
    <mergeCell ref="G155:I155"/>
    <mergeCell ref="K155:M155"/>
    <mergeCell ref="A156:F156"/>
    <mergeCell ref="G156:I156"/>
    <mergeCell ref="K156:M156"/>
    <mergeCell ref="A40:I40"/>
    <mergeCell ref="A52:I52"/>
    <mergeCell ref="A51:I51"/>
    <mergeCell ref="A60:I60"/>
    <mergeCell ref="A157:F157"/>
    <mergeCell ref="G157:I157"/>
    <mergeCell ref="A153:F153"/>
    <mergeCell ref="G153:I153"/>
    <mergeCell ref="A149:F149"/>
    <mergeCell ref="G149:I149"/>
  </mergeCells>
  <printOptions/>
  <pageMargins left="0.31" right="0.17" top="0.2" bottom="0.2" header="0.16" footer="0.17"/>
  <pageSetup horizontalDpi="600" verticalDpi="600" orientation="portrait" paperSize="9" scale="41" r:id="rId1"/>
  <rowBreaks count="2" manualBreakCount="2">
    <brk id="71" max="8" man="1"/>
    <brk id="142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2"/>
  <sheetViews>
    <sheetView tabSelected="1" view="pageBreakPreview" zoomScale="85" zoomScaleSheetLayoutView="85" zoomScalePageLayoutView="0" workbookViewId="0" topLeftCell="A143">
      <selection activeCell="J174" sqref="J174"/>
    </sheetView>
  </sheetViews>
  <sheetFormatPr defaultColWidth="9.140625" defaultRowHeight="15"/>
  <cols>
    <col min="1" max="3" width="9.140625" style="15" customWidth="1"/>
    <col min="4" max="4" width="36.57421875" style="15" customWidth="1"/>
    <col min="5" max="5" width="16.57421875" style="15" customWidth="1"/>
    <col min="6" max="6" width="17.140625" style="31" customWidth="1"/>
    <col min="7" max="7" width="16.8515625" style="31" customWidth="1"/>
    <col min="8" max="8" width="15.8515625" style="31" customWidth="1"/>
    <col min="9" max="9" width="16.140625" style="91" customWidth="1"/>
    <col min="10" max="11" width="11.57421875" style="15" bestFit="1" customWidth="1"/>
    <col min="12" max="13" width="9.140625" style="15" customWidth="1"/>
    <col min="14" max="14" width="32.28125" style="15" customWidth="1"/>
    <col min="15" max="16384" width="9.140625" style="15" customWidth="1"/>
  </cols>
  <sheetData>
    <row r="1" spans="1:8" ht="19.5" customHeight="1">
      <c r="A1" s="200" t="s">
        <v>3</v>
      </c>
      <c r="B1" s="200"/>
      <c r="C1" s="200"/>
      <c r="D1" s="200"/>
      <c r="E1" s="200"/>
      <c r="F1" s="200"/>
      <c r="G1" s="200"/>
      <c r="H1" s="200"/>
    </row>
    <row r="2" spans="1:9" ht="19.5" customHeight="1">
      <c r="A2" s="201" t="s">
        <v>1</v>
      </c>
      <c r="B2" s="201"/>
      <c r="C2" s="201"/>
      <c r="D2" s="201"/>
      <c r="E2" s="202" t="s">
        <v>4</v>
      </c>
      <c r="F2" s="203" t="s">
        <v>185</v>
      </c>
      <c r="G2" s="203" t="s">
        <v>186</v>
      </c>
      <c r="H2" s="203" t="s">
        <v>187</v>
      </c>
      <c r="I2" s="91" t="s">
        <v>206</v>
      </c>
    </row>
    <row r="3" spans="1:8" ht="27" customHeight="1">
      <c r="A3" s="201"/>
      <c r="B3" s="201"/>
      <c r="C3" s="201"/>
      <c r="D3" s="201"/>
      <c r="E3" s="202"/>
      <c r="F3" s="204"/>
      <c r="G3" s="204"/>
      <c r="H3" s="204"/>
    </row>
    <row r="4" spans="1:9" s="83" customFormat="1" ht="15" customHeight="1">
      <c r="A4" s="199" t="s">
        <v>195</v>
      </c>
      <c r="B4" s="199"/>
      <c r="C4" s="199"/>
      <c r="D4" s="199"/>
      <c r="E4" s="90" t="s">
        <v>5</v>
      </c>
      <c r="F4" s="49">
        <f>F6+F10</f>
        <v>2350721.18</v>
      </c>
      <c r="G4" s="49">
        <f>SUM(G8:G15)</f>
        <v>0</v>
      </c>
      <c r="H4" s="49">
        <f>SUM(H8:H15)</f>
        <v>0</v>
      </c>
      <c r="I4" s="92"/>
    </row>
    <row r="5" spans="1:9" s="61" customFormat="1" ht="15" customHeight="1">
      <c r="A5" s="156" t="s">
        <v>0</v>
      </c>
      <c r="B5" s="156"/>
      <c r="C5" s="156"/>
      <c r="D5" s="156"/>
      <c r="E5" s="3"/>
      <c r="F5" s="25"/>
      <c r="G5" s="25"/>
      <c r="H5" s="25"/>
      <c r="I5" s="91"/>
    </row>
    <row r="6" spans="1:9" s="61" customFormat="1" ht="15" customHeight="1">
      <c r="A6" s="192" t="s">
        <v>70</v>
      </c>
      <c r="B6" s="193"/>
      <c r="C6" s="193"/>
      <c r="D6" s="194"/>
      <c r="E6" s="82"/>
      <c r="F6" s="76">
        <f>F8+F9</f>
        <v>2242925.04</v>
      </c>
      <c r="G6" s="76"/>
      <c r="H6" s="76"/>
      <c r="I6" s="91"/>
    </row>
    <row r="7" spans="1:9" s="61" customFormat="1" ht="15" customHeight="1">
      <c r="A7" s="195" t="s">
        <v>0</v>
      </c>
      <c r="B7" s="196"/>
      <c r="C7" s="196"/>
      <c r="D7" s="197"/>
      <c r="E7" s="3"/>
      <c r="F7" s="25"/>
      <c r="G7" s="25"/>
      <c r="H7" s="25"/>
      <c r="I7" s="91"/>
    </row>
    <row r="8" spans="1:9" s="61" customFormat="1" ht="43.5" customHeight="1">
      <c r="A8" s="156" t="s">
        <v>193</v>
      </c>
      <c r="B8" s="156"/>
      <c r="C8" s="156"/>
      <c r="D8" s="156"/>
      <c r="E8" s="3"/>
      <c r="F8" s="25">
        <f>2242925.04-F9</f>
        <v>2242607.15</v>
      </c>
      <c r="G8" s="25"/>
      <c r="H8" s="25"/>
      <c r="I8" s="198">
        <f>F8+F9</f>
        <v>2242925.04</v>
      </c>
    </row>
    <row r="9" spans="1:9" s="61" customFormat="1" ht="30" customHeight="1">
      <c r="A9" s="156" t="s">
        <v>194</v>
      </c>
      <c r="B9" s="156"/>
      <c r="C9" s="156"/>
      <c r="D9" s="156"/>
      <c r="E9" s="3"/>
      <c r="F9" s="25">
        <f>307.59+10.3</f>
        <v>317.89</v>
      </c>
      <c r="G9" s="25"/>
      <c r="H9" s="25"/>
      <c r="I9" s="198"/>
    </row>
    <row r="10" spans="1:9" s="83" customFormat="1" ht="18" customHeight="1">
      <c r="A10" s="192" t="s">
        <v>196</v>
      </c>
      <c r="B10" s="193"/>
      <c r="C10" s="193"/>
      <c r="D10" s="194"/>
      <c r="E10" s="82"/>
      <c r="F10" s="76">
        <f>SUM(F12:F15)</f>
        <v>107796.14</v>
      </c>
      <c r="G10" s="76"/>
      <c r="H10" s="76"/>
      <c r="I10" s="93"/>
    </row>
    <row r="11" spans="1:9" s="83" customFormat="1" ht="15.75" customHeight="1">
      <c r="A11" s="195" t="s">
        <v>0</v>
      </c>
      <c r="B11" s="196"/>
      <c r="C11" s="196"/>
      <c r="D11" s="197"/>
      <c r="E11" s="82"/>
      <c r="F11" s="76"/>
      <c r="G11" s="76"/>
      <c r="H11" s="76"/>
      <c r="I11" s="93"/>
    </row>
    <row r="12" spans="1:9" s="61" customFormat="1" ht="15.75" customHeight="1">
      <c r="A12" s="156" t="str">
        <f>A40</f>
        <v>Доходы, поступающие от выполнения услуг (2001)</v>
      </c>
      <c r="B12" s="156"/>
      <c r="C12" s="156"/>
      <c r="D12" s="156"/>
      <c r="E12" s="3"/>
      <c r="F12" s="25">
        <v>60166.91</v>
      </c>
      <c r="G12" s="25"/>
      <c r="H12" s="25"/>
      <c r="I12" s="198">
        <f>F12+F13+F14+F15</f>
        <v>107796.14</v>
      </c>
    </row>
    <row r="13" spans="1:9" s="61" customFormat="1" ht="16.5" customHeight="1">
      <c r="A13" s="156" t="str">
        <f>A45</f>
        <v>Целевые взносы от юридических и физических лиц (2010)</v>
      </c>
      <c r="B13" s="156"/>
      <c r="C13" s="156"/>
      <c r="D13" s="156"/>
      <c r="E13" s="3"/>
      <c r="F13" s="25">
        <v>13800.01</v>
      </c>
      <c r="G13" s="25"/>
      <c r="H13" s="25"/>
      <c r="I13" s="198"/>
    </row>
    <row r="14" spans="1:9" s="61" customFormat="1" ht="52.5" customHeight="1">
      <c r="A14" s="156" t="str">
        <f>A46</f>
        <v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 (2011)</v>
      </c>
      <c r="B14" s="156"/>
      <c r="C14" s="156"/>
      <c r="D14" s="156"/>
      <c r="E14" s="3"/>
      <c r="F14" s="25">
        <v>6266.7</v>
      </c>
      <c r="G14" s="25"/>
      <c r="H14" s="25"/>
      <c r="I14" s="198"/>
    </row>
    <row r="15" spans="1:9" s="61" customFormat="1" ht="15.75" customHeight="1">
      <c r="A15" s="156" t="str">
        <f>A47</f>
        <v>Средства, поступающие от арендаторов (2019)</v>
      </c>
      <c r="B15" s="156"/>
      <c r="C15" s="156"/>
      <c r="D15" s="156"/>
      <c r="E15" s="3"/>
      <c r="F15" s="25">
        <v>27562.52</v>
      </c>
      <c r="G15" s="25"/>
      <c r="H15" s="25"/>
      <c r="I15" s="198"/>
    </row>
    <row r="16" spans="1:9" s="60" customFormat="1" ht="19.5" customHeight="1">
      <c r="A16" s="186" t="s">
        <v>6</v>
      </c>
      <c r="B16" s="187"/>
      <c r="C16" s="187"/>
      <c r="D16" s="188"/>
      <c r="E16" s="57" t="s">
        <v>5</v>
      </c>
      <c r="F16" s="59">
        <f>F18+F27+F38+F39+F41</f>
        <v>14218740.16</v>
      </c>
      <c r="G16" s="59">
        <f>G18+G27+G38+G39+G41</f>
        <v>15406830</v>
      </c>
      <c r="H16" s="59">
        <f>H18+H27+H38+H39+H41</f>
        <v>15406830</v>
      </c>
      <c r="I16" s="94">
        <f>F4+F16-F51</f>
        <v>0</v>
      </c>
    </row>
    <row r="17" spans="1:9" ht="19.5" customHeight="1">
      <c r="A17" s="178" t="s">
        <v>0</v>
      </c>
      <c r="B17" s="178"/>
      <c r="C17" s="178"/>
      <c r="D17" s="178"/>
      <c r="E17" s="1" t="s">
        <v>5</v>
      </c>
      <c r="F17" s="25"/>
      <c r="G17" s="25"/>
      <c r="H17" s="25"/>
      <c r="I17" s="95"/>
    </row>
    <row r="18" spans="1:14" s="50" customFormat="1" ht="22.5" customHeight="1">
      <c r="A18" s="177" t="s">
        <v>70</v>
      </c>
      <c r="B18" s="177"/>
      <c r="C18" s="177"/>
      <c r="D18" s="177"/>
      <c r="E18" s="48" t="s">
        <v>5</v>
      </c>
      <c r="F18" s="49">
        <f>F20+F21+F22+F23+F24+F25+F26</f>
        <v>13385088</v>
      </c>
      <c r="G18" s="49">
        <f>G20+G21+G22+G23+G24+G25+G26</f>
        <v>14785030</v>
      </c>
      <c r="H18" s="49">
        <f>H20+H21+H22+H23+H24+H25+H26</f>
        <v>14785030</v>
      </c>
      <c r="I18" s="96"/>
      <c r="N18" s="51"/>
    </row>
    <row r="19" spans="1:8" ht="19.5" customHeight="1">
      <c r="A19" s="189" t="s">
        <v>0</v>
      </c>
      <c r="B19" s="189"/>
      <c r="C19" s="189"/>
      <c r="D19" s="189"/>
      <c r="E19" s="11"/>
      <c r="F19" s="26"/>
      <c r="G19" s="26"/>
      <c r="H19" s="26"/>
    </row>
    <row r="20" spans="1:8" ht="29.25" customHeight="1">
      <c r="A20" s="190" t="s">
        <v>69</v>
      </c>
      <c r="B20" s="190"/>
      <c r="C20" s="190"/>
      <c r="D20" s="190"/>
      <c r="E20" s="13"/>
      <c r="F20" s="29">
        <f>12608088-F21+777000</f>
        <v>13347708</v>
      </c>
      <c r="G20" s="29">
        <f>14747.65*1000</f>
        <v>14747650</v>
      </c>
      <c r="H20" s="29">
        <f>14747.65*1000</f>
        <v>14747650</v>
      </c>
    </row>
    <row r="21" spans="1:8" ht="27" customHeight="1">
      <c r="A21" s="191" t="s">
        <v>45</v>
      </c>
      <c r="B21" s="191"/>
      <c r="C21" s="191"/>
      <c r="D21" s="191"/>
      <c r="E21" s="55"/>
      <c r="F21" s="56">
        <f>37.38*1000</f>
        <v>37380</v>
      </c>
      <c r="G21" s="56">
        <f>37.38*1000</f>
        <v>37380</v>
      </c>
      <c r="H21" s="56">
        <f>37.38*1000</f>
        <v>37380</v>
      </c>
    </row>
    <row r="22" spans="1:8" ht="28.5" customHeight="1" hidden="1">
      <c r="A22" s="165" t="s">
        <v>71</v>
      </c>
      <c r="B22" s="165"/>
      <c r="C22" s="165"/>
      <c r="D22" s="165"/>
      <c r="E22" s="10"/>
      <c r="F22" s="26"/>
      <c r="G22" s="26"/>
      <c r="H22" s="26"/>
    </row>
    <row r="23" spans="1:8" ht="15.75" customHeight="1" hidden="1">
      <c r="A23" s="165" t="s">
        <v>46</v>
      </c>
      <c r="B23" s="165"/>
      <c r="C23" s="165"/>
      <c r="D23" s="165"/>
      <c r="E23" s="10"/>
      <c r="F23" s="26"/>
      <c r="G23" s="26"/>
      <c r="H23" s="26"/>
    </row>
    <row r="24" spans="1:8" ht="41.25" customHeight="1" hidden="1">
      <c r="A24" s="165" t="s">
        <v>47</v>
      </c>
      <c r="B24" s="165"/>
      <c r="C24" s="165"/>
      <c r="D24" s="165"/>
      <c r="E24" s="10"/>
      <c r="F24" s="26"/>
      <c r="G24" s="26"/>
      <c r="H24" s="26"/>
    </row>
    <row r="25" spans="1:8" ht="26.25" customHeight="1" hidden="1">
      <c r="A25" s="183" t="s">
        <v>48</v>
      </c>
      <c r="B25" s="184"/>
      <c r="C25" s="184"/>
      <c r="D25" s="185"/>
      <c r="E25" s="10"/>
      <c r="F25" s="26"/>
      <c r="G25" s="26"/>
      <c r="H25" s="26"/>
    </row>
    <row r="26" spans="1:8" ht="27" customHeight="1" hidden="1">
      <c r="A26" s="183" t="s">
        <v>49</v>
      </c>
      <c r="B26" s="184"/>
      <c r="C26" s="184"/>
      <c r="D26" s="185"/>
      <c r="E26" s="10"/>
      <c r="F26" s="26"/>
      <c r="G26" s="26"/>
      <c r="H26" s="26"/>
    </row>
    <row r="27" spans="1:9" s="64" customFormat="1" ht="77.25" customHeight="1">
      <c r="A27" s="170" t="s">
        <v>56</v>
      </c>
      <c r="B27" s="170"/>
      <c r="C27" s="170"/>
      <c r="D27" s="170"/>
      <c r="E27" s="62" t="s">
        <v>5</v>
      </c>
      <c r="F27" s="63">
        <f>F28+F30+F31+F32+F33+F34+F35+F36+F37+F29</f>
        <v>95800</v>
      </c>
      <c r="G27" s="63">
        <f>G28+G30+G31+G32+G33+G34+G35+G36+G37+G29</f>
        <v>13800</v>
      </c>
      <c r="H27" s="63">
        <f>H28+H30+H31+H32+H33+H34+H35+H36+H37+H29</f>
        <v>13800</v>
      </c>
      <c r="I27" s="97"/>
    </row>
    <row r="28" spans="1:8" ht="54" customHeight="1">
      <c r="A28" s="182" t="s">
        <v>50</v>
      </c>
      <c r="B28" s="182"/>
      <c r="C28" s="182"/>
      <c r="D28" s="182"/>
      <c r="E28" s="10"/>
      <c r="F28" s="26">
        <v>12000</v>
      </c>
      <c r="G28" s="26">
        <v>12000</v>
      </c>
      <c r="H28" s="26">
        <v>12000</v>
      </c>
    </row>
    <row r="29" spans="1:8" ht="53.25" customHeight="1">
      <c r="A29" s="182" t="s">
        <v>51</v>
      </c>
      <c r="B29" s="182"/>
      <c r="C29" s="182"/>
      <c r="D29" s="182"/>
      <c r="E29" s="10"/>
      <c r="F29" s="26">
        <v>1800</v>
      </c>
      <c r="G29" s="26">
        <v>1800</v>
      </c>
      <c r="H29" s="26">
        <v>1800</v>
      </c>
    </row>
    <row r="30" spans="1:8" ht="53.25" customHeight="1">
      <c r="A30" s="182" t="s">
        <v>214</v>
      </c>
      <c r="B30" s="182"/>
      <c r="C30" s="182"/>
      <c r="D30" s="182"/>
      <c r="E30" s="10"/>
      <c r="F30" s="26">
        <v>82000</v>
      </c>
      <c r="G30" s="26">
        <v>0</v>
      </c>
      <c r="H30" s="26">
        <v>0</v>
      </c>
    </row>
    <row r="31" spans="1:8" ht="45" customHeight="1" hidden="1">
      <c r="A31" s="165" t="s">
        <v>52</v>
      </c>
      <c r="B31" s="165"/>
      <c r="C31" s="165"/>
      <c r="D31" s="165"/>
      <c r="E31" s="10"/>
      <c r="F31" s="26"/>
      <c r="G31" s="26"/>
      <c r="H31" s="26"/>
    </row>
    <row r="32" spans="1:9" s="16" customFormat="1" ht="45" customHeight="1" hidden="1">
      <c r="A32" s="165" t="s">
        <v>53</v>
      </c>
      <c r="B32" s="165"/>
      <c r="C32" s="165"/>
      <c r="D32" s="165"/>
      <c r="E32" s="10"/>
      <c r="F32" s="26"/>
      <c r="G32" s="26"/>
      <c r="H32" s="26"/>
      <c r="I32" s="98"/>
    </row>
    <row r="33" spans="1:9" s="16" customFormat="1" ht="44.25" customHeight="1" hidden="1">
      <c r="A33" s="165" t="s">
        <v>54</v>
      </c>
      <c r="B33" s="165"/>
      <c r="C33" s="165"/>
      <c r="D33" s="165"/>
      <c r="E33" s="10"/>
      <c r="F33" s="26"/>
      <c r="G33" s="26"/>
      <c r="H33" s="26"/>
      <c r="I33" s="98"/>
    </row>
    <row r="34" spans="1:9" s="16" customFormat="1" ht="44.25" customHeight="1" hidden="1">
      <c r="A34" s="165" t="s">
        <v>55</v>
      </c>
      <c r="B34" s="165"/>
      <c r="C34" s="165"/>
      <c r="D34" s="165"/>
      <c r="E34" s="10"/>
      <c r="F34" s="27"/>
      <c r="G34" s="27"/>
      <c r="H34" s="27"/>
      <c r="I34" s="98"/>
    </row>
    <row r="35" spans="1:8" ht="54.75" customHeight="1" hidden="1">
      <c r="A35" s="165" t="s">
        <v>68</v>
      </c>
      <c r="B35" s="165"/>
      <c r="C35" s="165"/>
      <c r="D35" s="165"/>
      <c r="E35" s="10"/>
      <c r="F35" s="26"/>
      <c r="G35" s="26"/>
      <c r="H35" s="26"/>
    </row>
    <row r="36" spans="1:9" s="16" customFormat="1" ht="44.25" customHeight="1" hidden="1">
      <c r="A36" s="165" t="s">
        <v>73</v>
      </c>
      <c r="B36" s="165"/>
      <c r="C36" s="165"/>
      <c r="D36" s="165"/>
      <c r="E36" s="10"/>
      <c r="F36" s="26"/>
      <c r="G36" s="26"/>
      <c r="H36" s="26"/>
      <c r="I36" s="98"/>
    </row>
    <row r="37" spans="1:8" ht="44.25" customHeight="1" hidden="1">
      <c r="A37" s="165" t="s">
        <v>74</v>
      </c>
      <c r="B37" s="165"/>
      <c r="C37" s="165"/>
      <c r="D37" s="165"/>
      <c r="E37" s="10"/>
      <c r="F37" s="26"/>
      <c r="G37" s="26"/>
      <c r="H37" s="26"/>
    </row>
    <row r="38" spans="1:9" s="50" customFormat="1" ht="19.5" customHeight="1" hidden="1">
      <c r="A38" s="177" t="s">
        <v>7</v>
      </c>
      <c r="B38" s="177"/>
      <c r="C38" s="177"/>
      <c r="D38" s="177"/>
      <c r="E38" s="48"/>
      <c r="F38" s="52"/>
      <c r="G38" s="52"/>
      <c r="H38" s="52"/>
      <c r="I38" s="96"/>
    </row>
    <row r="39" spans="1:9" s="50" customFormat="1" ht="60.75" customHeight="1">
      <c r="A39" s="177" t="s">
        <v>8</v>
      </c>
      <c r="B39" s="177"/>
      <c r="C39" s="177"/>
      <c r="D39" s="177"/>
      <c r="E39" s="48" t="s">
        <v>75</v>
      </c>
      <c r="F39" s="49">
        <f>F40</f>
        <v>360000</v>
      </c>
      <c r="G39" s="49">
        <f>G40</f>
        <v>240000</v>
      </c>
      <c r="H39" s="49">
        <f>H40</f>
        <v>240000</v>
      </c>
      <c r="I39" s="96"/>
    </row>
    <row r="40" spans="1:11" ht="25.5" customHeight="1">
      <c r="A40" s="181" t="s">
        <v>57</v>
      </c>
      <c r="B40" s="181"/>
      <c r="C40" s="181"/>
      <c r="D40" s="181"/>
      <c r="E40" s="1" t="s">
        <v>5</v>
      </c>
      <c r="F40" s="28">
        <v>360000</v>
      </c>
      <c r="G40" s="28">
        <v>240000</v>
      </c>
      <c r="H40" s="28">
        <v>240000</v>
      </c>
      <c r="I40" s="91">
        <f>F40+F41</f>
        <v>737852.16</v>
      </c>
      <c r="J40" s="17"/>
      <c r="K40" s="17"/>
    </row>
    <row r="41" spans="1:9" s="50" customFormat="1" ht="27.75" customHeight="1">
      <c r="A41" s="177" t="s">
        <v>9</v>
      </c>
      <c r="B41" s="177"/>
      <c r="C41" s="177"/>
      <c r="D41" s="177"/>
      <c r="E41" s="53" t="s">
        <v>5</v>
      </c>
      <c r="F41" s="49">
        <f>F43+F44+F45+F46+F47+F48+F49</f>
        <v>377852.16000000003</v>
      </c>
      <c r="G41" s="49">
        <f>G43+G44+G45+G46+G47+G48+G49</f>
        <v>368000</v>
      </c>
      <c r="H41" s="49">
        <f>H43+H44+H45+H46+H47+H48+H49</f>
        <v>368000</v>
      </c>
      <c r="I41" s="96"/>
    </row>
    <row r="42" spans="1:8" ht="19.5" customHeight="1">
      <c r="A42" s="156" t="s">
        <v>0</v>
      </c>
      <c r="B42" s="156"/>
      <c r="C42" s="156"/>
      <c r="D42" s="156"/>
      <c r="E42" s="3" t="s">
        <v>5</v>
      </c>
      <c r="F42" s="26"/>
      <c r="G42" s="26"/>
      <c r="H42" s="26"/>
    </row>
    <row r="43" spans="1:8" ht="21" customHeight="1">
      <c r="A43" s="156" t="s">
        <v>58</v>
      </c>
      <c r="B43" s="156"/>
      <c r="C43" s="156"/>
      <c r="D43" s="156"/>
      <c r="E43" s="3"/>
      <c r="F43" s="26">
        <v>60000</v>
      </c>
      <c r="G43" s="26">
        <v>60000</v>
      </c>
      <c r="H43" s="26">
        <v>60000</v>
      </c>
    </row>
    <row r="44" spans="1:8" ht="26.25" customHeight="1" hidden="1">
      <c r="A44" s="156" t="s">
        <v>59</v>
      </c>
      <c r="B44" s="156"/>
      <c r="C44" s="156"/>
      <c r="D44" s="156"/>
      <c r="E44" s="3"/>
      <c r="F44" s="26"/>
      <c r="G44" s="26"/>
      <c r="H44" s="26"/>
    </row>
    <row r="45" spans="1:8" ht="16.5" customHeight="1">
      <c r="A45" s="156" t="s">
        <v>60</v>
      </c>
      <c r="B45" s="156"/>
      <c r="C45" s="156"/>
      <c r="D45" s="156"/>
      <c r="E45" s="3"/>
      <c r="F45" s="26">
        <v>100000</v>
      </c>
      <c r="G45" s="26">
        <v>100000</v>
      </c>
      <c r="H45" s="26">
        <v>100000</v>
      </c>
    </row>
    <row r="46" spans="1:8" ht="56.25" customHeight="1">
      <c r="A46" s="156" t="s">
        <v>61</v>
      </c>
      <c r="B46" s="156"/>
      <c r="C46" s="156"/>
      <c r="D46" s="156"/>
      <c r="E46" s="3"/>
      <c r="F46" s="26">
        <v>80236.27</v>
      </c>
      <c r="G46" s="26">
        <v>145000</v>
      </c>
      <c r="H46" s="26">
        <v>145000</v>
      </c>
    </row>
    <row r="47" spans="1:8" ht="18.75" customHeight="1">
      <c r="A47" s="156" t="s">
        <v>62</v>
      </c>
      <c r="B47" s="156"/>
      <c r="C47" s="156"/>
      <c r="D47" s="156"/>
      <c r="E47" s="3"/>
      <c r="F47" s="26">
        <v>135115.89</v>
      </c>
      <c r="G47" s="26">
        <v>63000</v>
      </c>
      <c r="H47" s="26">
        <v>63000</v>
      </c>
    </row>
    <row r="48" spans="1:8" ht="18.75" customHeight="1" hidden="1">
      <c r="A48" s="156" t="s">
        <v>72</v>
      </c>
      <c r="B48" s="156"/>
      <c r="C48" s="156"/>
      <c r="D48" s="156"/>
      <c r="E48" s="3"/>
      <c r="F48" s="26"/>
      <c r="G48" s="26"/>
      <c r="H48" s="26"/>
    </row>
    <row r="49" spans="1:8" ht="19.5" customHeight="1">
      <c r="A49" s="156" t="s">
        <v>63</v>
      </c>
      <c r="B49" s="156"/>
      <c r="C49" s="156"/>
      <c r="D49" s="156"/>
      <c r="E49" s="3"/>
      <c r="F49" s="26">
        <v>2500</v>
      </c>
      <c r="G49" s="26">
        <v>0</v>
      </c>
      <c r="H49" s="26">
        <v>0</v>
      </c>
    </row>
    <row r="50" spans="1:8" ht="19.5" customHeight="1">
      <c r="A50" s="156" t="s">
        <v>10</v>
      </c>
      <c r="B50" s="156"/>
      <c r="C50" s="156"/>
      <c r="D50" s="156"/>
      <c r="E50" s="3" t="s">
        <v>5</v>
      </c>
      <c r="F50" s="26">
        <v>0</v>
      </c>
      <c r="G50" s="26">
        <v>0</v>
      </c>
      <c r="H50" s="26">
        <v>0</v>
      </c>
    </row>
    <row r="51" spans="1:9" s="16" customFormat="1" ht="19.5" customHeight="1">
      <c r="A51" s="180" t="s">
        <v>11</v>
      </c>
      <c r="B51" s="180"/>
      <c r="C51" s="180"/>
      <c r="D51" s="180"/>
      <c r="E51" s="57"/>
      <c r="F51" s="58">
        <f>F53+F100+F113+F133+F135+F148+F153+F161</f>
        <v>16569461.340000002</v>
      </c>
      <c r="G51" s="58">
        <f>G53+G100+G113+G133+G135+G148+G153+G161</f>
        <v>15406830</v>
      </c>
      <c r="H51" s="58">
        <f>H53+H100+H113+H133+H135+H148+H153+H161</f>
        <v>15406830</v>
      </c>
      <c r="I51" s="98">
        <f>F4+F16-F51</f>
        <v>0</v>
      </c>
    </row>
    <row r="52" spans="1:8" ht="19.5" customHeight="1">
      <c r="A52" s="178" t="s">
        <v>12</v>
      </c>
      <c r="B52" s="178"/>
      <c r="C52" s="178"/>
      <c r="D52" s="178"/>
      <c r="E52" s="1"/>
      <c r="F52" s="25"/>
      <c r="G52" s="25"/>
      <c r="H52" s="25"/>
    </row>
    <row r="53" spans="1:9" s="50" customFormat="1" ht="16.5" customHeight="1">
      <c r="A53" s="177" t="s">
        <v>65</v>
      </c>
      <c r="B53" s="177"/>
      <c r="C53" s="177"/>
      <c r="D53" s="177"/>
      <c r="E53" s="54"/>
      <c r="F53" s="49">
        <f>F55+F91</f>
        <v>15628013.040000001</v>
      </c>
      <c r="G53" s="49">
        <f>G55+G91</f>
        <v>14785030</v>
      </c>
      <c r="H53" s="49">
        <f>H55+H91</f>
        <v>14785030</v>
      </c>
      <c r="I53" s="101"/>
    </row>
    <row r="54" spans="1:8" ht="15" customHeight="1">
      <c r="A54" s="178" t="s">
        <v>0</v>
      </c>
      <c r="B54" s="178"/>
      <c r="C54" s="178"/>
      <c r="D54" s="178"/>
      <c r="E54" s="4"/>
      <c r="F54" s="25"/>
      <c r="G54" s="25"/>
      <c r="H54" s="25"/>
    </row>
    <row r="55" spans="1:10" ht="45" customHeight="1">
      <c r="A55" s="179" t="s">
        <v>69</v>
      </c>
      <c r="B55" s="179"/>
      <c r="C55" s="179"/>
      <c r="D55" s="179"/>
      <c r="E55" s="14"/>
      <c r="F55" s="29">
        <f>F56</f>
        <v>15590315.15</v>
      </c>
      <c r="G55" s="29">
        <f>G56</f>
        <v>14747650</v>
      </c>
      <c r="H55" s="29">
        <f>H56</f>
        <v>14747650</v>
      </c>
      <c r="I55" s="102"/>
      <c r="J55" s="85"/>
    </row>
    <row r="56" spans="1:10" ht="15.75" customHeight="1">
      <c r="A56" s="172" t="s">
        <v>64</v>
      </c>
      <c r="B56" s="172"/>
      <c r="C56" s="172"/>
      <c r="D56" s="172"/>
      <c r="E56" s="84" t="s">
        <v>5</v>
      </c>
      <c r="F56" s="73">
        <f>F58+F66+F86+F82+F83+F84+F85</f>
        <v>15590315.15</v>
      </c>
      <c r="G56" s="73">
        <f>G58+G66+G86+G82+G83+G84+G85</f>
        <v>14747650</v>
      </c>
      <c r="H56" s="73">
        <f>H58+H66+H86+H82+H83+H84+H85</f>
        <v>14747650</v>
      </c>
      <c r="I56" s="96"/>
      <c r="J56" s="50"/>
    </row>
    <row r="57" spans="1:10" s="16" customFormat="1" ht="14.25" customHeight="1">
      <c r="A57" s="165" t="s">
        <v>2</v>
      </c>
      <c r="B57" s="165"/>
      <c r="C57" s="165"/>
      <c r="D57" s="165"/>
      <c r="E57" s="10"/>
      <c r="F57" s="26"/>
      <c r="G57" s="26"/>
      <c r="H57" s="26"/>
      <c r="I57" s="91"/>
      <c r="J57" s="15"/>
    </row>
    <row r="58" spans="1:8" ht="17.25" customHeight="1">
      <c r="A58" s="172" t="s">
        <v>13</v>
      </c>
      <c r="B58" s="172"/>
      <c r="C58" s="172"/>
      <c r="D58" s="172"/>
      <c r="E58" s="72" t="s">
        <v>14</v>
      </c>
      <c r="F58" s="73">
        <f>SUM(F60:F65)</f>
        <v>11245349.47</v>
      </c>
      <c r="G58" s="73">
        <f>SUM(G60:G65)</f>
        <v>8788210</v>
      </c>
      <c r="H58" s="73">
        <f>SUM(H60:H65)</f>
        <v>8788210</v>
      </c>
    </row>
    <row r="59" spans="1:9" s="16" customFormat="1" ht="14.25" customHeight="1">
      <c r="A59" s="165" t="s">
        <v>2</v>
      </c>
      <c r="B59" s="165"/>
      <c r="C59" s="165"/>
      <c r="D59" s="165"/>
      <c r="E59" s="78"/>
      <c r="F59" s="26"/>
      <c r="G59" s="26"/>
      <c r="H59" s="26"/>
      <c r="I59" s="98"/>
    </row>
    <row r="60" spans="1:9" s="70" customFormat="1" ht="16.5" customHeight="1">
      <c r="A60" s="168" t="s">
        <v>15</v>
      </c>
      <c r="B60" s="168"/>
      <c r="C60" s="168"/>
      <c r="D60" s="168"/>
      <c r="E60" s="75">
        <v>211</v>
      </c>
      <c r="F60" s="69">
        <f>6936319+600000</f>
        <v>7536319</v>
      </c>
      <c r="G60" s="69">
        <v>6786290</v>
      </c>
      <c r="H60" s="69">
        <v>6786290</v>
      </c>
      <c r="I60" s="173">
        <f>F60+F61</f>
        <v>8655978.09</v>
      </c>
    </row>
    <row r="61" spans="1:9" s="70" customFormat="1" ht="18" customHeight="1">
      <c r="A61" s="168" t="s">
        <v>197</v>
      </c>
      <c r="B61" s="168"/>
      <c r="C61" s="168"/>
      <c r="D61" s="168"/>
      <c r="E61" s="75">
        <v>211</v>
      </c>
      <c r="F61" s="69">
        <f>673717.15+445941.94</f>
        <v>1119659.09</v>
      </c>
      <c r="G61" s="69">
        <v>0</v>
      </c>
      <c r="H61" s="69">
        <v>0</v>
      </c>
      <c r="I61" s="174"/>
    </row>
    <row r="62" spans="1:9" s="16" customFormat="1" ht="17.25" customHeight="1">
      <c r="A62" s="165" t="s">
        <v>38</v>
      </c>
      <c r="B62" s="165"/>
      <c r="C62" s="165"/>
      <c r="D62" s="165"/>
      <c r="E62" s="12">
        <v>212</v>
      </c>
      <c r="F62" s="26">
        <v>10349.4</v>
      </c>
      <c r="G62" s="26">
        <v>0</v>
      </c>
      <c r="H62" s="26">
        <v>0</v>
      </c>
      <c r="I62" s="98"/>
    </row>
    <row r="63" spans="1:9" s="16" customFormat="1" ht="17.25" customHeight="1">
      <c r="A63" s="165" t="s">
        <v>209</v>
      </c>
      <c r="B63" s="165"/>
      <c r="C63" s="165"/>
      <c r="D63" s="165"/>
      <c r="E63" s="12">
        <v>212</v>
      </c>
      <c r="F63" s="26">
        <v>29033.07</v>
      </c>
      <c r="G63" s="26">
        <v>0</v>
      </c>
      <c r="H63" s="26">
        <v>0</v>
      </c>
      <c r="I63" s="98"/>
    </row>
    <row r="64" spans="1:9" s="70" customFormat="1" ht="16.5" customHeight="1">
      <c r="A64" s="168" t="s">
        <v>17</v>
      </c>
      <c r="B64" s="168"/>
      <c r="C64" s="168"/>
      <c r="D64" s="168"/>
      <c r="E64" s="75">
        <v>213</v>
      </c>
      <c r="F64" s="69">
        <f>(2001.92-44.6+100.842)*1000+177000</f>
        <v>2235162</v>
      </c>
      <c r="G64" s="69">
        <f>2001.92*1000</f>
        <v>2001920</v>
      </c>
      <c r="H64" s="69">
        <f>2001.92*1000</f>
        <v>2001920</v>
      </c>
      <c r="I64" s="173">
        <f>F64+F65</f>
        <v>2549988.91</v>
      </c>
    </row>
    <row r="65" spans="1:9" s="70" customFormat="1" ht="17.25" customHeight="1">
      <c r="A65" s="168" t="s">
        <v>198</v>
      </c>
      <c r="B65" s="168"/>
      <c r="C65" s="168"/>
      <c r="D65" s="168"/>
      <c r="E65" s="75">
        <v>213</v>
      </c>
      <c r="F65" s="69">
        <f>83750.53+231076.38</f>
        <v>314826.91000000003</v>
      </c>
      <c r="G65" s="69">
        <v>0</v>
      </c>
      <c r="H65" s="69">
        <v>0</v>
      </c>
      <c r="I65" s="174"/>
    </row>
    <row r="66" spans="1:8" ht="15.75" customHeight="1">
      <c r="A66" s="172" t="s">
        <v>19</v>
      </c>
      <c r="B66" s="172"/>
      <c r="C66" s="172"/>
      <c r="D66" s="172"/>
      <c r="E66" s="72" t="s">
        <v>20</v>
      </c>
      <c r="F66" s="73">
        <f>SUM(F68:F81)</f>
        <v>3628962.6500000004</v>
      </c>
      <c r="G66" s="73">
        <f>SUM(G68:G81)</f>
        <v>5450200</v>
      </c>
      <c r="H66" s="73">
        <f>SUM(H68:H81)</f>
        <v>5450200</v>
      </c>
    </row>
    <row r="67" spans="1:9" s="16" customFormat="1" ht="15" customHeight="1">
      <c r="A67" s="165" t="s">
        <v>2</v>
      </c>
      <c r="B67" s="165"/>
      <c r="C67" s="165"/>
      <c r="D67" s="165"/>
      <c r="E67" s="12"/>
      <c r="F67" s="26"/>
      <c r="G67" s="26"/>
      <c r="H67" s="26"/>
      <c r="I67" s="98"/>
    </row>
    <row r="68" spans="1:9" s="16" customFormat="1" ht="15.75" customHeight="1">
      <c r="A68" s="165" t="s">
        <v>21</v>
      </c>
      <c r="B68" s="165"/>
      <c r="C68" s="165"/>
      <c r="D68" s="165"/>
      <c r="E68" s="12" t="s">
        <v>22</v>
      </c>
      <c r="F68" s="26">
        <f>89000-23300</f>
        <v>65700</v>
      </c>
      <c r="G68" s="26">
        <v>89000</v>
      </c>
      <c r="H68" s="26">
        <v>89000</v>
      </c>
      <c r="I68" s="98"/>
    </row>
    <row r="69" spans="1:9" s="16" customFormat="1" ht="15.75" customHeight="1">
      <c r="A69" s="165" t="s">
        <v>208</v>
      </c>
      <c r="B69" s="165"/>
      <c r="C69" s="165"/>
      <c r="D69" s="165"/>
      <c r="E69" s="12" t="s">
        <v>22</v>
      </c>
      <c r="F69" s="26">
        <v>5316.55</v>
      </c>
      <c r="G69" s="26">
        <v>0</v>
      </c>
      <c r="H69" s="26">
        <v>0</v>
      </c>
      <c r="I69" s="98"/>
    </row>
    <row r="70" spans="1:9" s="16" customFormat="1" ht="19.5" customHeight="1">
      <c r="A70" s="165" t="s">
        <v>23</v>
      </c>
      <c r="B70" s="165"/>
      <c r="C70" s="165"/>
      <c r="D70" s="165"/>
      <c r="E70" s="12" t="s">
        <v>24</v>
      </c>
      <c r="F70" s="26">
        <v>235172.95</v>
      </c>
      <c r="G70" s="26">
        <v>50000</v>
      </c>
      <c r="H70" s="26">
        <v>50000</v>
      </c>
      <c r="I70" s="98"/>
    </row>
    <row r="71" spans="1:9" s="16" customFormat="1" ht="19.5" customHeight="1">
      <c r="A71" s="165" t="s">
        <v>210</v>
      </c>
      <c r="B71" s="165"/>
      <c r="C71" s="165"/>
      <c r="D71" s="165"/>
      <c r="E71" s="12" t="s">
        <v>24</v>
      </c>
      <c r="F71" s="26">
        <v>125120.64</v>
      </c>
      <c r="G71" s="26">
        <v>0</v>
      </c>
      <c r="H71" s="26">
        <v>0</v>
      </c>
      <c r="I71" s="98"/>
    </row>
    <row r="72" spans="1:9" s="70" customFormat="1" ht="15.75" customHeight="1">
      <c r="A72" s="175" t="s">
        <v>39</v>
      </c>
      <c r="B72" s="175"/>
      <c r="C72" s="175"/>
      <c r="D72" s="175"/>
      <c r="E72" s="71">
        <v>223</v>
      </c>
      <c r="F72" s="69">
        <f>2023*1000-1000104</f>
        <v>1022896</v>
      </c>
      <c r="G72" s="69">
        <f>2023*1000</f>
        <v>2023000</v>
      </c>
      <c r="H72" s="69">
        <f>2023*1000</f>
        <v>2023000</v>
      </c>
      <c r="I72" s="173">
        <f>F72+F73+F74+F75+F76+F77</f>
        <v>1977678.6199999999</v>
      </c>
    </row>
    <row r="73" spans="1:9" s="70" customFormat="1" ht="18.75" customHeight="1">
      <c r="A73" s="175" t="s">
        <v>199</v>
      </c>
      <c r="B73" s="175"/>
      <c r="C73" s="175"/>
      <c r="D73" s="175"/>
      <c r="E73" s="71">
        <v>223</v>
      </c>
      <c r="F73" s="69">
        <f>172999.11-62266.25</f>
        <v>110732.85999999999</v>
      </c>
      <c r="G73" s="69">
        <v>0</v>
      </c>
      <c r="H73" s="69">
        <v>0</v>
      </c>
      <c r="I73" s="176"/>
    </row>
    <row r="74" spans="1:9" s="70" customFormat="1" ht="17.25" customHeight="1">
      <c r="A74" s="175" t="s">
        <v>40</v>
      </c>
      <c r="B74" s="175"/>
      <c r="C74" s="175"/>
      <c r="D74" s="175"/>
      <c r="E74" s="71">
        <v>223</v>
      </c>
      <c r="F74" s="69">
        <f>1461*1000-842976</f>
        <v>618024</v>
      </c>
      <c r="G74" s="69">
        <f>1461*1000</f>
        <v>1461000</v>
      </c>
      <c r="H74" s="69">
        <f>1461*1000</f>
        <v>1461000</v>
      </c>
      <c r="I74" s="176"/>
    </row>
    <row r="75" spans="1:9" s="70" customFormat="1" ht="16.5" customHeight="1">
      <c r="A75" s="175" t="s">
        <v>200</v>
      </c>
      <c r="B75" s="175"/>
      <c r="C75" s="175"/>
      <c r="D75" s="175"/>
      <c r="E75" s="71">
        <v>223</v>
      </c>
      <c r="F75" s="69">
        <f>177330.6-143685.38</f>
        <v>33645.22</v>
      </c>
      <c r="G75" s="69">
        <v>0</v>
      </c>
      <c r="H75" s="69">
        <v>0</v>
      </c>
      <c r="I75" s="176"/>
    </row>
    <row r="76" spans="1:9" s="70" customFormat="1" ht="17.25" customHeight="1">
      <c r="A76" s="175" t="s">
        <v>41</v>
      </c>
      <c r="B76" s="175"/>
      <c r="C76" s="175"/>
      <c r="D76" s="175"/>
      <c r="E76" s="71">
        <v>223</v>
      </c>
      <c r="F76" s="69">
        <f>732*1000-540133</f>
        <v>191867</v>
      </c>
      <c r="G76" s="69">
        <f>732*1000</f>
        <v>732000</v>
      </c>
      <c r="H76" s="69">
        <f>732*1000</f>
        <v>732000</v>
      </c>
      <c r="I76" s="176"/>
    </row>
    <row r="77" spans="1:9" s="70" customFormat="1" ht="15.75" customHeight="1">
      <c r="A77" s="175" t="s">
        <v>201</v>
      </c>
      <c r="B77" s="175"/>
      <c r="C77" s="175"/>
      <c r="D77" s="175"/>
      <c r="E77" s="71">
        <v>223</v>
      </c>
      <c r="F77" s="69">
        <f>471580.23-471066.69</f>
        <v>513.539999999979</v>
      </c>
      <c r="G77" s="69">
        <v>0</v>
      </c>
      <c r="H77" s="69">
        <v>0</v>
      </c>
      <c r="I77" s="174"/>
    </row>
    <row r="78" spans="1:9" s="70" customFormat="1" ht="16.5" customHeight="1">
      <c r="A78" s="168" t="s">
        <v>27</v>
      </c>
      <c r="B78" s="168"/>
      <c r="C78" s="168"/>
      <c r="D78" s="168"/>
      <c r="E78" s="75">
        <v>225</v>
      </c>
      <c r="F78" s="69">
        <f>186400+11983.92-1410.75</f>
        <v>196973.17</v>
      </c>
      <c r="G78" s="69">
        <v>186400</v>
      </c>
      <c r="H78" s="69">
        <v>186400</v>
      </c>
      <c r="I78" s="173">
        <f>F78+F79</f>
        <v>365354.7699999999</v>
      </c>
    </row>
    <row r="79" spans="1:9" s="70" customFormat="1" ht="15.75" customHeight="1">
      <c r="A79" s="168" t="s">
        <v>202</v>
      </c>
      <c r="B79" s="168"/>
      <c r="C79" s="168"/>
      <c r="D79" s="168"/>
      <c r="E79" s="75">
        <v>225</v>
      </c>
      <c r="F79" s="69">
        <f>539621.36-5629.55-317626.88-47983.33</f>
        <v>168381.59999999992</v>
      </c>
      <c r="G79" s="69">
        <v>0</v>
      </c>
      <c r="H79" s="69">
        <v>0</v>
      </c>
      <c r="I79" s="174"/>
    </row>
    <row r="80" spans="1:14" s="70" customFormat="1" ht="15" customHeight="1">
      <c r="A80" s="168" t="s">
        <v>29</v>
      </c>
      <c r="B80" s="168"/>
      <c r="C80" s="168"/>
      <c r="D80" s="168"/>
      <c r="E80" s="75">
        <v>226</v>
      </c>
      <c r="F80" s="69">
        <v>691725.73</v>
      </c>
      <c r="G80" s="69">
        <v>908800</v>
      </c>
      <c r="H80" s="69">
        <v>908800</v>
      </c>
      <c r="I80" s="110">
        <f>F80+F81</f>
        <v>854619.12</v>
      </c>
      <c r="J80" s="111"/>
      <c r="K80" s="16"/>
      <c r="L80" s="16"/>
      <c r="M80" s="16"/>
      <c r="N80" s="16"/>
    </row>
    <row r="81" spans="1:9" s="70" customFormat="1" ht="14.25" customHeight="1">
      <c r="A81" s="168" t="s">
        <v>203</v>
      </c>
      <c r="B81" s="168"/>
      <c r="C81" s="168"/>
      <c r="D81" s="168"/>
      <c r="E81" s="75">
        <v>226</v>
      </c>
      <c r="F81" s="69">
        <v>162893.39</v>
      </c>
      <c r="G81" s="69">
        <v>0</v>
      </c>
      <c r="H81" s="69">
        <v>0</v>
      </c>
      <c r="I81" s="109"/>
    </row>
    <row r="82" spans="1:9" s="70" customFormat="1" ht="14.25" customHeight="1">
      <c r="A82" s="175" t="s">
        <v>42</v>
      </c>
      <c r="B82" s="175"/>
      <c r="C82" s="175"/>
      <c r="D82" s="175"/>
      <c r="E82" s="71">
        <v>290</v>
      </c>
      <c r="F82" s="69">
        <f>33500+6000</f>
        <v>39500</v>
      </c>
      <c r="G82" s="69">
        <v>33500</v>
      </c>
      <c r="H82" s="69">
        <v>33500</v>
      </c>
      <c r="I82" s="173">
        <f>F82+F83+F84+F85</f>
        <v>448577.41000000003</v>
      </c>
    </row>
    <row r="83" spans="1:9" s="70" customFormat="1" ht="16.5" customHeight="1">
      <c r="A83" s="175" t="s">
        <v>211</v>
      </c>
      <c r="B83" s="175"/>
      <c r="C83" s="175"/>
      <c r="D83" s="175"/>
      <c r="E83" s="71">
        <v>290</v>
      </c>
      <c r="F83" s="69">
        <v>82147.41</v>
      </c>
      <c r="G83" s="69">
        <v>0</v>
      </c>
      <c r="H83" s="69">
        <v>0</v>
      </c>
      <c r="I83" s="176"/>
    </row>
    <row r="84" spans="1:9" s="16" customFormat="1" ht="19.5" customHeight="1">
      <c r="A84" s="162" t="s">
        <v>43</v>
      </c>
      <c r="B84" s="162"/>
      <c r="C84" s="162"/>
      <c r="D84" s="162"/>
      <c r="E84" s="86" t="s">
        <v>31</v>
      </c>
      <c r="F84" s="26">
        <v>323700</v>
      </c>
      <c r="G84" s="26">
        <v>323700</v>
      </c>
      <c r="H84" s="26">
        <v>323700</v>
      </c>
      <c r="I84" s="176"/>
    </row>
    <row r="85" spans="1:9" s="16" customFormat="1" ht="17.25" customHeight="1">
      <c r="A85" s="162" t="s">
        <v>44</v>
      </c>
      <c r="B85" s="162"/>
      <c r="C85" s="162"/>
      <c r="D85" s="162"/>
      <c r="E85" s="86" t="s">
        <v>31</v>
      </c>
      <c r="F85" s="26">
        <v>3230</v>
      </c>
      <c r="G85" s="26">
        <v>3230</v>
      </c>
      <c r="H85" s="26">
        <v>3230</v>
      </c>
      <c r="I85" s="174"/>
    </row>
    <row r="86" spans="1:8" ht="15.75" customHeight="1">
      <c r="A86" s="172" t="s">
        <v>32</v>
      </c>
      <c r="B86" s="172"/>
      <c r="C86" s="172"/>
      <c r="D86" s="172"/>
      <c r="E86" s="72" t="s">
        <v>33</v>
      </c>
      <c r="F86" s="73">
        <f>SUM(F88:F90)</f>
        <v>267425.62</v>
      </c>
      <c r="G86" s="73">
        <f>SUM(G88:G90)</f>
        <v>148810</v>
      </c>
      <c r="H86" s="73">
        <f>SUM(H88:H90)</f>
        <v>148810</v>
      </c>
    </row>
    <row r="87" spans="1:9" s="16" customFormat="1" ht="17.25" customHeight="1">
      <c r="A87" s="165" t="s">
        <v>2</v>
      </c>
      <c r="B87" s="165"/>
      <c r="C87" s="165"/>
      <c r="D87" s="165"/>
      <c r="E87" s="12"/>
      <c r="F87" s="26"/>
      <c r="G87" s="26"/>
      <c r="H87" s="26"/>
      <c r="I87" s="98"/>
    </row>
    <row r="88" spans="1:9" s="16" customFormat="1" ht="15.75" customHeight="1">
      <c r="A88" s="165" t="s">
        <v>34</v>
      </c>
      <c r="B88" s="165"/>
      <c r="C88" s="165"/>
      <c r="D88" s="165"/>
      <c r="E88" s="12" t="s">
        <v>35</v>
      </c>
      <c r="F88" s="26">
        <f>10000</f>
        <v>10000</v>
      </c>
      <c r="G88" s="26">
        <v>0</v>
      </c>
      <c r="H88" s="26">
        <v>0</v>
      </c>
      <c r="I88" s="98"/>
    </row>
    <row r="89" spans="1:9" s="70" customFormat="1" ht="16.5" customHeight="1">
      <c r="A89" s="168" t="s">
        <v>36</v>
      </c>
      <c r="B89" s="168"/>
      <c r="C89" s="168"/>
      <c r="D89" s="168"/>
      <c r="E89" s="75">
        <v>340</v>
      </c>
      <c r="F89" s="69">
        <f>148810+18278.75</f>
        <v>167088.75</v>
      </c>
      <c r="G89" s="69">
        <v>148810</v>
      </c>
      <c r="H89" s="69">
        <v>148810</v>
      </c>
      <c r="I89" s="173">
        <f>F89+F90</f>
        <v>257425.62</v>
      </c>
    </row>
    <row r="90" spans="1:9" s="70" customFormat="1" ht="15.75" customHeight="1">
      <c r="A90" s="168" t="s">
        <v>204</v>
      </c>
      <c r="B90" s="168"/>
      <c r="C90" s="168"/>
      <c r="D90" s="168"/>
      <c r="E90" s="75">
        <v>340</v>
      </c>
      <c r="F90" s="69">
        <f>90629.57-5316.55+5023.85</f>
        <v>90336.87000000001</v>
      </c>
      <c r="G90" s="69">
        <v>0</v>
      </c>
      <c r="H90" s="69">
        <v>0</v>
      </c>
      <c r="I90" s="174"/>
    </row>
    <row r="91" spans="1:8" ht="27.75" customHeight="1">
      <c r="A91" s="171" t="s">
        <v>45</v>
      </c>
      <c r="B91" s="171"/>
      <c r="C91" s="171"/>
      <c r="D91" s="171"/>
      <c r="E91" s="9"/>
      <c r="F91" s="30">
        <f>F92</f>
        <v>37697.89</v>
      </c>
      <c r="G91" s="30">
        <f>G92</f>
        <v>37380</v>
      </c>
      <c r="H91" s="30">
        <f>H92</f>
        <v>37380</v>
      </c>
    </row>
    <row r="92" spans="1:8" ht="20.25" customHeight="1">
      <c r="A92" s="171" t="s">
        <v>64</v>
      </c>
      <c r="B92" s="171"/>
      <c r="C92" s="171"/>
      <c r="D92" s="171"/>
      <c r="E92" s="8" t="s">
        <v>5</v>
      </c>
      <c r="F92" s="30">
        <f>F94+F98+F99</f>
        <v>37697.89</v>
      </c>
      <c r="G92" s="30">
        <f>G94+G98+G99</f>
        <v>37380</v>
      </c>
      <c r="H92" s="30">
        <f>H94+H98+H99</f>
        <v>37380</v>
      </c>
    </row>
    <row r="93" spans="1:8" ht="19.5" customHeight="1">
      <c r="A93" s="163" t="s">
        <v>2</v>
      </c>
      <c r="B93" s="163"/>
      <c r="C93" s="163"/>
      <c r="D93" s="163"/>
      <c r="E93" s="3"/>
      <c r="F93" s="26"/>
      <c r="G93" s="26"/>
      <c r="H93" s="26"/>
    </row>
    <row r="94" spans="1:8" ht="19.5" customHeight="1">
      <c r="A94" s="163" t="s">
        <v>19</v>
      </c>
      <c r="B94" s="163"/>
      <c r="C94" s="163"/>
      <c r="D94" s="163"/>
      <c r="E94" s="5" t="s">
        <v>20</v>
      </c>
      <c r="F94" s="26">
        <f>SUM(F96:F97)</f>
        <v>18147.36</v>
      </c>
      <c r="G94" s="26">
        <f>SUM(G96:G97)</f>
        <v>26560</v>
      </c>
      <c r="H94" s="26">
        <f>SUM(H96:H97)</f>
        <v>26560</v>
      </c>
    </row>
    <row r="95" spans="1:8" ht="14.25" customHeight="1">
      <c r="A95" s="156" t="s">
        <v>2</v>
      </c>
      <c r="B95" s="156"/>
      <c r="C95" s="156"/>
      <c r="D95" s="156"/>
      <c r="E95" s="2"/>
      <c r="F95" s="26"/>
      <c r="G95" s="26"/>
      <c r="H95" s="26"/>
    </row>
    <row r="96" spans="1:9" ht="16.5" customHeight="1">
      <c r="A96" s="168" t="s">
        <v>29</v>
      </c>
      <c r="B96" s="168"/>
      <c r="C96" s="168"/>
      <c r="D96" s="168"/>
      <c r="E96" s="75">
        <v>226</v>
      </c>
      <c r="F96" s="26">
        <f>26560-8412.64</f>
        <v>18147.36</v>
      </c>
      <c r="G96" s="26">
        <v>26560</v>
      </c>
      <c r="H96" s="26">
        <v>26560</v>
      </c>
      <c r="I96" s="169">
        <f>F96+F97</f>
        <v>18147.36</v>
      </c>
    </row>
    <row r="97" spans="1:9" ht="16.5" customHeight="1">
      <c r="A97" s="168" t="s">
        <v>203</v>
      </c>
      <c r="B97" s="168"/>
      <c r="C97" s="168"/>
      <c r="D97" s="168"/>
      <c r="E97" s="75">
        <v>226</v>
      </c>
      <c r="F97" s="26">
        <f>307.59-307.59</f>
        <v>0</v>
      </c>
      <c r="G97" s="26">
        <v>0</v>
      </c>
      <c r="H97" s="26">
        <v>0</v>
      </c>
      <c r="I97" s="169"/>
    </row>
    <row r="98" spans="1:9" ht="19.5" customHeight="1">
      <c r="A98" s="162" t="s">
        <v>67</v>
      </c>
      <c r="B98" s="162"/>
      <c r="C98" s="162"/>
      <c r="D98" s="162"/>
      <c r="E98" s="71">
        <v>290</v>
      </c>
      <c r="F98" s="26">
        <f>10820+8412.64</f>
        <v>19232.64</v>
      </c>
      <c r="G98" s="26">
        <v>10820</v>
      </c>
      <c r="H98" s="26">
        <v>10820</v>
      </c>
      <c r="I98" s="169">
        <f>F98+F99</f>
        <v>19550.53</v>
      </c>
    </row>
    <row r="99" spans="1:9" ht="19.5" customHeight="1">
      <c r="A99" s="162" t="s">
        <v>205</v>
      </c>
      <c r="B99" s="162"/>
      <c r="C99" s="162"/>
      <c r="D99" s="162"/>
      <c r="E99" s="71">
        <v>290</v>
      </c>
      <c r="F99" s="26">
        <f>10.3+307.59</f>
        <v>317.89</v>
      </c>
      <c r="G99" s="26">
        <v>0</v>
      </c>
      <c r="H99" s="26">
        <v>0</v>
      </c>
      <c r="I99" s="169"/>
    </row>
    <row r="100" spans="1:9" s="64" customFormat="1" ht="79.5" customHeight="1">
      <c r="A100" s="170" t="s">
        <v>66</v>
      </c>
      <c r="B100" s="170"/>
      <c r="C100" s="170"/>
      <c r="D100" s="170"/>
      <c r="E100" s="68"/>
      <c r="F100" s="63">
        <f>F101+F105+F109</f>
        <v>95800</v>
      </c>
      <c r="G100" s="63">
        <f>G101+G105</f>
        <v>13800</v>
      </c>
      <c r="H100" s="63">
        <f>H101+H105</f>
        <v>13800</v>
      </c>
      <c r="I100" s="97"/>
    </row>
    <row r="101" spans="1:9" s="64" customFormat="1" ht="62.25" customHeight="1">
      <c r="A101" s="167" t="s">
        <v>50</v>
      </c>
      <c r="B101" s="167"/>
      <c r="C101" s="167"/>
      <c r="D101" s="167"/>
      <c r="E101" s="65"/>
      <c r="F101" s="66">
        <f>F102</f>
        <v>12000</v>
      </c>
      <c r="G101" s="66">
        <f>G102</f>
        <v>12000</v>
      </c>
      <c r="H101" s="66">
        <f>H102</f>
        <v>12000</v>
      </c>
      <c r="I101" s="97"/>
    </row>
    <row r="102" spans="1:9" s="64" customFormat="1" ht="15" customHeight="1">
      <c r="A102" s="167" t="s">
        <v>64</v>
      </c>
      <c r="B102" s="167"/>
      <c r="C102" s="167"/>
      <c r="D102" s="167"/>
      <c r="E102" s="67" t="s">
        <v>5</v>
      </c>
      <c r="F102" s="66">
        <f>F104</f>
        <v>12000</v>
      </c>
      <c r="G102" s="66">
        <f>G104</f>
        <v>12000</v>
      </c>
      <c r="H102" s="66">
        <f>H104</f>
        <v>12000</v>
      </c>
      <c r="I102" s="97"/>
    </row>
    <row r="103" spans="1:8" ht="15">
      <c r="A103" s="156" t="s">
        <v>2</v>
      </c>
      <c r="B103" s="156"/>
      <c r="C103" s="156"/>
      <c r="D103" s="156"/>
      <c r="E103" s="3"/>
      <c r="F103" s="25"/>
      <c r="G103" s="25"/>
      <c r="H103" s="25"/>
    </row>
    <row r="104" spans="1:8" ht="15" customHeight="1">
      <c r="A104" s="156" t="s">
        <v>38</v>
      </c>
      <c r="B104" s="156"/>
      <c r="C104" s="156"/>
      <c r="D104" s="156"/>
      <c r="E104" s="2">
        <v>212</v>
      </c>
      <c r="F104" s="26">
        <v>12000</v>
      </c>
      <c r="G104" s="26">
        <v>12000</v>
      </c>
      <c r="H104" s="26">
        <v>12000</v>
      </c>
    </row>
    <row r="105" spans="1:9" s="64" customFormat="1" ht="69" customHeight="1">
      <c r="A105" s="167" t="s">
        <v>51</v>
      </c>
      <c r="B105" s="167"/>
      <c r="C105" s="167"/>
      <c r="D105" s="167"/>
      <c r="E105" s="65"/>
      <c r="F105" s="66">
        <f>F106</f>
        <v>1800</v>
      </c>
      <c r="G105" s="66">
        <f>G106</f>
        <v>1800</v>
      </c>
      <c r="H105" s="66">
        <f>H106</f>
        <v>1800</v>
      </c>
      <c r="I105" s="97"/>
    </row>
    <row r="106" spans="1:9" s="64" customFormat="1" ht="15" customHeight="1">
      <c r="A106" s="167" t="s">
        <v>64</v>
      </c>
      <c r="B106" s="167"/>
      <c r="C106" s="167"/>
      <c r="D106" s="167"/>
      <c r="E106" s="67" t="s">
        <v>5</v>
      </c>
      <c r="F106" s="66">
        <f>F108</f>
        <v>1800</v>
      </c>
      <c r="G106" s="66">
        <f>G108</f>
        <v>1800</v>
      </c>
      <c r="H106" s="66">
        <f>H108</f>
        <v>1800</v>
      </c>
      <c r="I106" s="97"/>
    </row>
    <row r="107" spans="1:8" ht="15">
      <c r="A107" s="163" t="s">
        <v>2</v>
      </c>
      <c r="B107" s="163"/>
      <c r="C107" s="163"/>
      <c r="D107" s="163"/>
      <c r="E107" s="3"/>
      <c r="F107" s="25"/>
      <c r="G107" s="25"/>
      <c r="H107" s="25"/>
    </row>
    <row r="108" spans="1:8" ht="15" customHeight="1">
      <c r="A108" s="156" t="s">
        <v>38</v>
      </c>
      <c r="B108" s="156"/>
      <c r="C108" s="156"/>
      <c r="D108" s="156"/>
      <c r="E108" s="2">
        <v>212</v>
      </c>
      <c r="F108" s="26">
        <v>1800</v>
      </c>
      <c r="G108" s="26">
        <v>1800</v>
      </c>
      <c r="H108" s="26">
        <v>1800</v>
      </c>
    </row>
    <row r="109" spans="1:9" s="64" customFormat="1" ht="55.5" customHeight="1">
      <c r="A109" s="167" t="s">
        <v>214</v>
      </c>
      <c r="B109" s="167"/>
      <c r="C109" s="167"/>
      <c r="D109" s="167"/>
      <c r="E109" s="65"/>
      <c r="F109" s="66">
        <f>F110</f>
        <v>82000</v>
      </c>
      <c r="G109" s="66">
        <f>G110</f>
        <v>0</v>
      </c>
      <c r="H109" s="66">
        <f>H110</f>
        <v>0</v>
      </c>
      <c r="I109" s="97"/>
    </row>
    <row r="110" spans="1:9" s="64" customFormat="1" ht="15" customHeight="1">
      <c r="A110" s="167" t="s">
        <v>64</v>
      </c>
      <c r="B110" s="167"/>
      <c r="C110" s="167"/>
      <c r="D110" s="167"/>
      <c r="E110" s="67" t="s">
        <v>5</v>
      </c>
      <c r="F110" s="66">
        <f>F112</f>
        <v>82000</v>
      </c>
      <c r="G110" s="66">
        <f>G112</f>
        <v>0</v>
      </c>
      <c r="H110" s="66">
        <f>H112</f>
        <v>0</v>
      </c>
      <c r="I110" s="97"/>
    </row>
    <row r="111" spans="1:8" ht="15">
      <c r="A111" s="163" t="s">
        <v>2</v>
      </c>
      <c r="B111" s="163"/>
      <c r="C111" s="163"/>
      <c r="D111" s="163"/>
      <c r="E111" s="3"/>
      <c r="F111" s="25"/>
      <c r="G111" s="25"/>
      <c r="H111" s="25"/>
    </row>
    <row r="112" spans="1:8" ht="15" customHeight="1">
      <c r="A112" s="168" t="s">
        <v>27</v>
      </c>
      <c r="B112" s="168"/>
      <c r="C112" s="168"/>
      <c r="D112" s="168"/>
      <c r="E112" s="2">
        <v>225</v>
      </c>
      <c r="F112" s="26">
        <v>82000</v>
      </c>
      <c r="G112" s="26">
        <v>0</v>
      </c>
      <c r="H112" s="26">
        <v>0</v>
      </c>
    </row>
    <row r="113" spans="1:9" s="74" customFormat="1" ht="75.75" customHeight="1">
      <c r="A113" s="166" t="s">
        <v>207</v>
      </c>
      <c r="B113" s="166"/>
      <c r="C113" s="166"/>
      <c r="D113" s="166"/>
      <c r="E113" s="87"/>
      <c r="F113" s="88">
        <f>F115+F119+F129+F128</f>
        <v>420166.91000000003</v>
      </c>
      <c r="G113" s="88">
        <f>G115+G119+G129+G128</f>
        <v>240000</v>
      </c>
      <c r="H113" s="88">
        <f>H115+H119+H129+H128</f>
        <v>240000</v>
      </c>
      <c r="I113" s="99">
        <f>240000+60166.91</f>
        <v>300166.91000000003</v>
      </c>
    </row>
    <row r="114" spans="1:10" ht="15">
      <c r="A114" s="156" t="s">
        <v>2</v>
      </c>
      <c r="B114" s="156"/>
      <c r="C114" s="156"/>
      <c r="D114" s="156"/>
      <c r="E114" s="3"/>
      <c r="F114" s="25"/>
      <c r="G114" s="25"/>
      <c r="H114" s="25"/>
      <c r="J114" s="31"/>
    </row>
    <row r="115" spans="1:8" ht="15">
      <c r="A115" s="156" t="s">
        <v>13</v>
      </c>
      <c r="B115" s="156"/>
      <c r="C115" s="156"/>
      <c r="D115" s="156"/>
      <c r="E115" s="2" t="s">
        <v>14</v>
      </c>
      <c r="F115" s="25">
        <f>F117+F118</f>
        <v>216000</v>
      </c>
      <c r="G115" s="25">
        <f>G117+G118</f>
        <v>145000</v>
      </c>
      <c r="H115" s="25">
        <f>H117+H118</f>
        <v>145000</v>
      </c>
    </row>
    <row r="116" spans="1:10" ht="15">
      <c r="A116" s="156" t="s">
        <v>2</v>
      </c>
      <c r="B116" s="156"/>
      <c r="C116" s="156"/>
      <c r="D116" s="156"/>
      <c r="E116" s="6"/>
      <c r="F116" s="25"/>
      <c r="G116" s="25"/>
      <c r="H116" s="25"/>
      <c r="J116" s="89"/>
    </row>
    <row r="117" spans="1:8" ht="15">
      <c r="A117" s="156" t="s">
        <v>15</v>
      </c>
      <c r="B117" s="156"/>
      <c r="C117" s="156"/>
      <c r="D117" s="156"/>
      <c r="E117" s="2" t="s">
        <v>16</v>
      </c>
      <c r="F117" s="25">
        <v>165898.62</v>
      </c>
      <c r="G117" s="25">
        <v>111000</v>
      </c>
      <c r="H117" s="25">
        <v>111000</v>
      </c>
    </row>
    <row r="118" spans="1:8" ht="15">
      <c r="A118" s="156" t="s">
        <v>17</v>
      </c>
      <c r="B118" s="156"/>
      <c r="C118" s="156"/>
      <c r="D118" s="156"/>
      <c r="E118" s="2" t="s">
        <v>18</v>
      </c>
      <c r="F118" s="25">
        <v>50101.38</v>
      </c>
      <c r="G118" s="25">
        <v>34000</v>
      </c>
      <c r="H118" s="25">
        <v>34000</v>
      </c>
    </row>
    <row r="119" spans="1:8" ht="15">
      <c r="A119" s="156" t="s">
        <v>19</v>
      </c>
      <c r="B119" s="156"/>
      <c r="C119" s="156"/>
      <c r="D119" s="156"/>
      <c r="E119" s="2" t="s">
        <v>20</v>
      </c>
      <c r="F119" s="25">
        <f>F121+F122+F126+F127</f>
        <v>120688.31</v>
      </c>
      <c r="G119" s="25">
        <f>G121+G122+G126+G127</f>
        <v>52000</v>
      </c>
      <c r="H119" s="25">
        <f>H121+H122+H126+H127</f>
        <v>52000</v>
      </c>
    </row>
    <row r="120" spans="1:8" ht="15">
      <c r="A120" s="156" t="s">
        <v>2</v>
      </c>
      <c r="B120" s="156"/>
      <c r="C120" s="156"/>
      <c r="D120" s="156"/>
      <c r="E120" s="2"/>
      <c r="F120" s="25"/>
      <c r="G120" s="25"/>
      <c r="H120" s="25"/>
    </row>
    <row r="121" spans="1:8" ht="15">
      <c r="A121" s="156" t="s">
        <v>21</v>
      </c>
      <c r="B121" s="156"/>
      <c r="C121" s="156"/>
      <c r="D121" s="156"/>
      <c r="E121" s="2" t="s">
        <v>22</v>
      </c>
      <c r="F121" s="25">
        <v>0</v>
      </c>
      <c r="G121" s="25">
        <v>0</v>
      </c>
      <c r="H121" s="25">
        <v>0</v>
      </c>
    </row>
    <row r="122" spans="1:8" ht="15">
      <c r="A122" s="156" t="s">
        <v>25</v>
      </c>
      <c r="B122" s="156"/>
      <c r="C122" s="156"/>
      <c r="D122" s="156"/>
      <c r="E122" s="2" t="s">
        <v>26</v>
      </c>
      <c r="F122" s="25">
        <f>F123+F124+F125</f>
        <v>27676.92</v>
      </c>
      <c r="G122" s="25">
        <f>G123+G124+G125</f>
        <v>24000</v>
      </c>
      <c r="H122" s="25">
        <f>H123+H124+H125</f>
        <v>24000</v>
      </c>
    </row>
    <row r="123" spans="1:8" ht="15">
      <c r="A123" s="164" t="s">
        <v>39</v>
      </c>
      <c r="B123" s="164"/>
      <c r="C123" s="164"/>
      <c r="D123" s="164"/>
      <c r="E123" s="7" t="s">
        <v>26</v>
      </c>
      <c r="F123" s="25">
        <v>14924</v>
      </c>
      <c r="G123" s="25">
        <v>13000</v>
      </c>
      <c r="H123" s="25">
        <v>13000</v>
      </c>
    </row>
    <row r="124" spans="1:8" ht="15">
      <c r="A124" s="164" t="s">
        <v>40</v>
      </c>
      <c r="B124" s="164"/>
      <c r="C124" s="164"/>
      <c r="D124" s="164"/>
      <c r="E124" s="7" t="s">
        <v>26</v>
      </c>
      <c r="F124" s="25">
        <v>10265.92</v>
      </c>
      <c r="G124" s="25">
        <v>9000</v>
      </c>
      <c r="H124" s="25">
        <v>9000</v>
      </c>
    </row>
    <row r="125" spans="1:8" ht="15">
      <c r="A125" s="164" t="s">
        <v>41</v>
      </c>
      <c r="B125" s="164"/>
      <c r="C125" s="164"/>
      <c r="D125" s="164"/>
      <c r="E125" s="7" t="s">
        <v>26</v>
      </c>
      <c r="F125" s="25">
        <v>2487</v>
      </c>
      <c r="G125" s="25">
        <v>2000</v>
      </c>
      <c r="H125" s="25">
        <v>2000</v>
      </c>
    </row>
    <row r="126" spans="1:8" ht="15">
      <c r="A126" s="156" t="s">
        <v>27</v>
      </c>
      <c r="B126" s="156"/>
      <c r="C126" s="156"/>
      <c r="D126" s="156"/>
      <c r="E126" s="2" t="s">
        <v>28</v>
      </c>
      <c r="F126" s="25">
        <v>51011.39</v>
      </c>
      <c r="G126" s="25">
        <v>10000</v>
      </c>
      <c r="H126" s="25">
        <v>10000</v>
      </c>
    </row>
    <row r="127" spans="1:8" ht="15">
      <c r="A127" s="156" t="s">
        <v>29</v>
      </c>
      <c r="B127" s="156"/>
      <c r="C127" s="156"/>
      <c r="D127" s="156"/>
      <c r="E127" s="2" t="s">
        <v>30</v>
      </c>
      <c r="F127" s="25">
        <v>42000</v>
      </c>
      <c r="G127" s="25">
        <v>18000</v>
      </c>
      <c r="H127" s="25">
        <v>18000</v>
      </c>
    </row>
    <row r="128" spans="1:8" ht="15">
      <c r="A128" s="162" t="s">
        <v>67</v>
      </c>
      <c r="B128" s="162"/>
      <c r="C128" s="162"/>
      <c r="D128" s="162"/>
      <c r="E128" s="71" t="s">
        <v>31</v>
      </c>
      <c r="F128" s="25">
        <v>2000</v>
      </c>
      <c r="G128" s="25">
        <v>20000</v>
      </c>
      <c r="H128" s="25">
        <v>20000</v>
      </c>
    </row>
    <row r="129" spans="1:8" ht="15">
      <c r="A129" s="156" t="s">
        <v>32</v>
      </c>
      <c r="B129" s="156"/>
      <c r="C129" s="156"/>
      <c r="D129" s="156"/>
      <c r="E129" s="2" t="s">
        <v>33</v>
      </c>
      <c r="F129" s="25">
        <f>F131+F132</f>
        <v>81478.6</v>
      </c>
      <c r="G129" s="25">
        <f>G131+G132</f>
        <v>23000</v>
      </c>
      <c r="H129" s="25">
        <f>H131+H132</f>
        <v>23000</v>
      </c>
    </row>
    <row r="130" spans="1:8" ht="15">
      <c r="A130" s="156" t="s">
        <v>2</v>
      </c>
      <c r="B130" s="156"/>
      <c r="C130" s="156"/>
      <c r="D130" s="156"/>
      <c r="E130" s="2"/>
      <c r="F130" s="25"/>
      <c r="G130" s="25"/>
      <c r="H130" s="25"/>
    </row>
    <row r="131" spans="1:8" ht="15">
      <c r="A131" s="156" t="s">
        <v>34</v>
      </c>
      <c r="B131" s="156"/>
      <c r="C131" s="156"/>
      <c r="D131" s="156"/>
      <c r="E131" s="2" t="s">
        <v>35</v>
      </c>
      <c r="F131" s="25">
        <v>46020.5</v>
      </c>
      <c r="G131" s="25">
        <v>8000</v>
      </c>
      <c r="H131" s="25">
        <v>8000</v>
      </c>
    </row>
    <row r="132" spans="1:8" ht="15">
      <c r="A132" s="156" t="s">
        <v>36</v>
      </c>
      <c r="B132" s="156"/>
      <c r="C132" s="156"/>
      <c r="D132" s="156"/>
      <c r="E132" s="2" t="s">
        <v>37</v>
      </c>
      <c r="F132" s="25">
        <v>35458.1</v>
      </c>
      <c r="G132" s="25">
        <v>15000</v>
      </c>
      <c r="H132" s="25">
        <v>15000</v>
      </c>
    </row>
    <row r="133" spans="1:9" s="50" customFormat="1" ht="15" customHeight="1">
      <c r="A133" s="161" t="s">
        <v>58</v>
      </c>
      <c r="B133" s="161"/>
      <c r="C133" s="161"/>
      <c r="D133" s="161"/>
      <c r="E133" s="79" t="s">
        <v>5</v>
      </c>
      <c r="F133" s="80">
        <f>F134</f>
        <v>60000</v>
      </c>
      <c r="G133" s="80">
        <f>G134</f>
        <v>60000</v>
      </c>
      <c r="H133" s="80">
        <f>H134</f>
        <v>60000</v>
      </c>
      <c r="I133" s="96"/>
    </row>
    <row r="134" spans="1:8" ht="15">
      <c r="A134" s="156" t="s">
        <v>27</v>
      </c>
      <c r="B134" s="156"/>
      <c r="C134" s="156"/>
      <c r="D134" s="156"/>
      <c r="E134" s="2" t="s">
        <v>28</v>
      </c>
      <c r="F134" s="25">
        <v>60000</v>
      </c>
      <c r="G134" s="25">
        <v>60000</v>
      </c>
      <c r="H134" s="25">
        <v>60000</v>
      </c>
    </row>
    <row r="135" spans="1:9" s="50" customFormat="1" ht="15" customHeight="1">
      <c r="A135" s="161" t="s">
        <v>60</v>
      </c>
      <c r="B135" s="161"/>
      <c r="C135" s="161"/>
      <c r="D135" s="161"/>
      <c r="E135" s="79" t="s">
        <v>5</v>
      </c>
      <c r="F135" s="80">
        <f>F139+F144+F143+F137+F138</f>
        <v>113800.01000000001</v>
      </c>
      <c r="G135" s="80">
        <f>G139+G144+G143+G137+G138</f>
        <v>100000</v>
      </c>
      <c r="H135" s="80">
        <f>H139+H144+H143+H137+H138</f>
        <v>100000</v>
      </c>
      <c r="I135" s="96"/>
    </row>
    <row r="136" spans="1:8" ht="15">
      <c r="A136" s="156" t="s">
        <v>2</v>
      </c>
      <c r="B136" s="156"/>
      <c r="C136" s="156"/>
      <c r="D136" s="156"/>
      <c r="E136" s="3"/>
      <c r="F136" s="25"/>
      <c r="G136" s="25"/>
      <c r="H136" s="25"/>
    </row>
    <row r="137" spans="1:9" s="16" customFormat="1" ht="17.25" customHeight="1">
      <c r="A137" s="165" t="s">
        <v>38</v>
      </c>
      <c r="B137" s="165"/>
      <c r="C137" s="165"/>
      <c r="D137" s="165"/>
      <c r="E137" s="12">
        <v>212</v>
      </c>
      <c r="F137" s="26">
        <v>0</v>
      </c>
      <c r="G137" s="26">
        <v>0</v>
      </c>
      <c r="H137" s="26">
        <v>0</v>
      </c>
      <c r="I137" s="98"/>
    </row>
    <row r="138" spans="1:9" s="16" customFormat="1" ht="19.5" customHeight="1">
      <c r="A138" s="165" t="s">
        <v>23</v>
      </c>
      <c r="B138" s="165"/>
      <c r="C138" s="165"/>
      <c r="D138" s="165"/>
      <c r="E138" s="12" t="s">
        <v>24</v>
      </c>
      <c r="F138" s="26">
        <v>0</v>
      </c>
      <c r="G138" s="26">
        <v>0</v>
      </c>
      <c r="H138" s="26">
        <v>0</v>
      </c>
      <c r="I138" s="98"/>
    </row>
    <row r="139" spans="1:8" ht="15">
      <c r="A139" s="156" t="s">
        <v>19</v>
      </c>
      <c r="B139" s="156"/>
      <c r="C139" s="156"/>
      <c r="D139" s="156"/>
      <c r="E139" s="2" t="s">
        <v>20</v>
      </c>
      <c r="F139" s="25">
        <f>F141+F142</f>
        <v>74800</v>
      </c>
      <c r="G139" s="25">
        <f>G141+G142</f>
        <v>23000</v>
      </c>
      <c r="H139" s="25">
        <f>H141+H142</f>
        <v>23000</v>
      </c>
    </row>
    <row r="140" spans="1:8" ht="16.5" customHeight="1">
      <c r="A140" s="156" t="s">
        <v>2</v>
      </c>
      <c r="B140" s="156"/>
      <c r="C140" s="156"/>
      <c r="D140" s="156"/>
      <c r="E140" s="2"/>
      <c r="F140" s="25"/>
      <c r="G140" s="25"/>
      <c r="H140" s="25"/>
    </row>
    <row r="141" spans="1:8" ht="15">
      <c r="A141" s="156" t="s">
        <v>27</v>
      </c>
      <c r="B141" s="156"/>
      <c r="C141" s="156"/>
      <c r="D141" s="156"/>
      <c r="E141" s="2" t="s">
        <v>28</v>
      </c>
      <c r="F141" s="25">
        <v>0</v>
      </c>
      <c r="G141" s="25">
        <v>15000</v>
      </c>
      <c r="H141" s="25">
        <v>15000</v>
      </c>
    </row>
    <row r="142" spans="1:8" ht="15">
      <c r="A142" s="156" t="s">
        <v>29</v>
      </c>
      <c r="B142" s="156"/>
      <c r="C142" s="156"/>
      <c r="D142" s="156"/>
      <c r="E142" s="2" t="s">
        <v>30</v>
      </c>
      <c r="F142" s="25">
        <v>74800</v>
      </c>
      <c r="G142" s="25">
        <v>8000</v>
      </c>
      <c r="H142" s="25">
        <v>8000</v>
      </c>
    </row>
    <row r="143" spans="1:8" ht="15">
      <c r="A143" s="162" t="s">
        <v>67</v>
      </c>
      <c r="B143" s="162"/>
      <c r="C143" s="162"/>
      <c r="D143" s="162"/>
      <c r="E143" s="71" t="s">
        <v>31</v>
      </c>
      <c r="F143" s="25">
        <v>10000</v>
      </c>
      <c r="G143" s="25">
        <v>14000</v>
      </c>
      <c r="H143" s="25">
        <v>14000</v>
      </c>
    </row>
    <row r="144" spans="1:8" ht="15">
      <c r="A144" s="156" t="s">
        <v>32</v>
      </c>
      <c r="B144" s="156"/>
      <c r="C144" s="156"/>
      <c r="D144" s="156"/>
      <c r="E144" s="2" t="s">
        <v>33</v>
      </c>
      <c r="F144" s="25">
        <f>F146+F147</f>
        <v>29000.010000000002</v>
      </c>
      <c r="G144" s="25">
        <f>G146+G147</f>
        <v>63000</v>
      </c>
      <c r="H144" s="25">
        <f>H146+H147</f>
        <v>63000</v>
      </c>
    </row>
    <row r="145" spans="1:8" ht="15">
      <c r="A145" s="156" t="s">
        <v>2</v>
      </c>
      <c r="B145" s="156"/>
      <c r="C145" s="156"/>
      <c r="D145" s="156"/>
      <c r="E145" s="2"/>
      <c r="F145" s="25"/>
      <c r="G145" s="25"/>
      <c r="H145" s="25"/>
    </row>
    <row r="146" spans="1:8" ht="15">
      <c r="A146" s="156" t="s">
        <v>34</v>
      </c>
      <c r="B146" s="156"/>
      <c r="C146" s="156"/>
      <c r="D146" s="156"/>
      <c r="E146" s="2" t="s">
        <v>35</v>
      </c>
      <c r="F146" s="25">
        <f>19000-3488.31</f>
        <v>15511.69</v>
      </c>
      <c r="G146" s="25">
        <v>19000</v>
      </c>
      <c r="H146" s="25">
        <v>19000</v>
      </c>
    </row>
    <row r="147" spans="1:8" ht="15">
      <c r="A147" s="156" t="s">
        <v>36</v>
      </c>
      <c r="B147" s="156"/>
      <c r="C147" s="156"/>
      <c r="D147" s="156"/>
      <c r="E147" s="2" t="s">
        <v>37</v>
      </c>
      <c r="F147" s="25">
        <v>13488.32</v>
      </c>
      <c r="G147" s="25">
        <v>44000</v>
      </c>
      <c r="H147" s="25">
        <v>44000</v>
      </c>
    </row>
    <row r="148" spans="1:9" s="50" customFormat="1" ht="58.5" customHeight="1">
      <c r="A148" s="161" t="s">
        <v>61</v>
      </c>
      <c r="B148" s="161"/>
      <c r="C148" s="161"/>
      <c r="D148" s="161"/>
      <c r="E148" s="79" t="s">
        <v>5</v>
      </c>
      <c r="F148" s="80">
        <f>F149</f>
        <v>86502.96999999999</v>
      </c>
      <c r="G148" s="80">
        <f>G149</f>
        <v>145000</v>
      </c>
      <c r="H148" s="80">
        <f>H149</f>
        <v>145000</v>
      </c>
      <c r="I148" s="96">
        <f>145000+6266.7</f>
        <v>151266.7</v>
      </c>
    </row>
    <row r="149" spans="1:9" s="77" customFormat="1" ht="14.25">
      <c r="A149" s="163" t="s">
        <v>25</v>
      </c>
      <c r="B149" s="163"/>
      <c r="C149" s="163"/>
      <c r="D149" s="163"/>
      <c r="E149" s="5" t="s">
        <v>26</v>
      </c>
      <c r="F149" s="76">
        <f>F150+F151+F152</f>
        <v>86502.96999999999</v>
      </c>
      <c r="G149" s="76">
        <f>G150+G151+G152</f>
        <v>145000</v>
      </c>
      <c r="H149" s="76">
        <f>H150+H151+H152</f>
        <v>145000</v>
      </c>
      <c r="I149" s="92"/>
    </row>
    <row r="150" spans="1:8" ht="15">
      <c r="A150" s="164" t="s">
        <v>39</v>
      </c>
      <c r="B150" s="164"/>
      <c r="C150" s="164"/>
      <c r="D150" s="164"/>
      <c r="E150" s="7" t="s">
        <v>26</v>
      </c>
      <c r="F150" s="25">
        <v>11818.62</v>
      </c>
      <c r="G150" s="25">
        <v>76000</v>
      </c>
      <c r="H150" s="25">
        <v>76000</v>
      </c>
    </row>
    <row r="151" spans="1:8" ht="15">
      <c r="A151" s="164" t="s">
        <v>40</v>
      </c>
      <c r="B151" s="164"/>
      <c r="C151" s="164"/>
      <c r="D151" s="164"/>
      <c r="E151" s="7" t="s">
        <v>26</v>
      </c>
      <c r="F151" s="25">
        <v>71810.37</v>
      </c>
      <c r="G151" s="25">
        <v>67000</v>
      </c>
      <c r="H151" s="25">
        <v>67000</v>
      </c>
    </row>
    <row r="152" spans="1:8" ht="15">
      <c r="A152" s="164" t="s">
        <v>41</v>
      </c>
      <c r="B152" s="164"/>
      <c r="C152" s="164"/>
      <c r="D152" s="164"/>
      <c r="E152" s="7" t="s">
        <v>26</v>
      </c>
      <c r="F152" s="25">
        <v>2873.98</v>
      </c>
      <c r="G152" s="25">
        <v>2000</v>
      </c>
      <c r="H152" s="25">
        <v>2000</v>
      </c>
    </row>
    <row r="153" spans="1:9" s="108" customFormat="1" ht="15" customHeight="1">
      <c r="A153" s="161" t="s">
        <v>62</v>
      </c>
      <c r="B153" s="161"/>
      <c r="C153" s="161"/>
      <c r="D153" s="161"/>
      <c r="E153" s="105" t="s">
        <v>5</v>
      </c>
      <c r="F153" s="106">
        <f>F154+F155+F156+F157</f>
        <v>162678.41</v>
      </c>
      <c r="G153" s="106">
        <f>G154+G155+G156+G157</f>
        <v>63000</v>
      </c>
      <c r="H153" s="106">
        <f>H154+H155+H156+H157</f>
        <v>63000</v>
      </c>
      <c r="I153" s="107">
        <f>63000+27562.52</f>
        <v>90562.52</v>
      </c>
    </row>
    <row r="154" spans="1:8" ht="15">
      <c r="A154" s="156" t="s">
        <v>27</v>
      </c>
      <c r="B154" s="156"/>
      <c r="C154" s="156"/>
      <c r="D154" s="156"/>
      <c r="E154" s="2" t="s">
        <v>28</v>
      </c>
      <c r="F154" s="25">
        <v>37119.6</v>
      </c>
      <c r="G154" s="25">
        <v>13000</v>
      </c>
      <c r="H154" s="25">
        <v>13000</v>
      </c>
    </row>
    <row r="155" spans="1:8" ht="15">
      <c r="A155" s="156" t="s">
        <v>29</v>
      </c>
      <c r="B155" s="156"/>
      <c r="C155" s="156"/>
      <c r="D155" s="156"/>
      <c r="E155" s="2" t="s">
        <v>30</v>
      </c>
      <c r="F155" s="25">
        <v>83515.38</v>
      </c>
      <c r="G155" s="25">
        <v>13000</v>
      </c>
      <c r="H155" s="25">
        <v>13000</v>
      </c>
    </row>
    <row r="156" spans="1:8" ht="15">
      <c r="A156" s="162" t="s">
        <v>67</v>
      </c>
      <c r="B156" s="162"/>
      <c r="C156" s="162"/>
      <c r="D156" s="162"/>
      <c r="E156" s="71" t="s">
        <v>31</v>
      </c>
      <c r="F156" s="25">
        <f>12585.73-12585.73</f>
        <v>0</v>
      </c>
      <c r="G156" s="25">
        <v>0</v>
      </c>
      <c r="H156" s="25">
        <v>0</v>
      </c>
    </row>
    <row r="157" spans="1:8" ht="15">
      <c r="A157" s="156" t="s">
        <v>32</v>
      </c>
      <c r="B157" s="156"/>
      <c r="C157" s="156"/>
      <c r="D157" s="156"/>
      <c r="E157" s="2" t="s">
        <v>33</v>
      </c>
      <c r="F157" s="25">
        <f>F159+F160</f>
        <v>42043.43</v>
      </c>
      <c r="G157" s="25">
        <f>G159+G160</f>
        <v>37000</v>
      </c>
      <c r="H157" s="25">
        <f>H159+H160</f>
        <v>37000</v>
      </c>
    </row>
    <row r="158" spans="1:8" ht="15">
      <c r="A158" s="156" t="s">
        <v>2</v>
      </c>
      <c r="B158" s="156"/>
      <c r="C158" s="156"/>
      <c r="D158" s="156"/>
      <c r="E158" s="2"/>
      <c r="F158" s="25"/>
      <c r="G158" s="25"/>
      <c r="H158" s="25"/>
    </row>
    <row r="159" spans="1:8" ht="15">
      <c r="A159" s="156" t="s">
        <v>34</v>
      </c>
      <c r="B159" s="156"/>
      <c r="C159" s="156"/>
      <c r="D159" s="156"/>
      <c r="E159" s="2" t="s">
        <v>35</v>
      </c>
      <c r="F159" s="25">
        <v>20781.43</v>
      </c>
      <c r="G159" s="25">
        <v>25000</v>
      </c>
      <c r="H159" s="25">
        <v>25000</v>
      </c>
    </row>
    <row r="160" spans="1:8" ht="15">
      <c r="A160" s="156" t="s">
        <v>36</v>
      </c>
      <c r="B160" s="156"/>
      <c r="C160" s="156"/>
      <c r="D160" s="156"/>
      <c r="E160" s="2" t="s">
        <v>37</v>
      </c>
      <c r="F160" s="25">
        <v>21262</v>
      </c>
      <c r="G160" s="25">
        <v>12000</v>
      </c>
      <c r="H160" s="25">
        <v>12000</v>
      </c>
    </row>
    <row r="161" spans="1:9" s="50" customFormat="1" ht="15" customHeight="1">
      <c r="A161" s="161" t="str">
        <f>A49</f>
        <v>Средства от прочих поступающих доходов (2026)</v>
      </c>
      <c r="B161" s="161"/>
      <c r="C161" s="161"/>
      <c r="D161" s="161"/>
      <c r="E161" s="79" t="s">
        <v>5</v>
      </c>
      <c r="F161" s="80">
        <f>F162</f>
        <v>2500</v>
      </c>
      <c r="G161" s="80">
        <f>G162</f>
        <v>0</v>
      </c>
      <c r="H161" s="80">
        <f>H162</f>
        <v>0</v>
      </c>
      <c r="I161" s="96"/>
    </row>
    <row r="162" spans="1:8" ht="15" customHeight="1">
      <c r="A162" s="156" t="s">
        <v>36</v>
      </c>
      <c r="B162" s="156"/>
      <c r="C162" s="156"/>
      <c r="D162" s="156"/>
      <c r="E162" s="2">
        <v>340</v>
      </c>
      <c r="F162" s="25">
        <v>2500</v>
      </c>
      <c r="G162" s="25">
        <v>0</v>
      </c>
      <c r="H162" s="25">
        <v>0</v>
      </c>
    </row>
    <row r="164" spans="1:15" s="19" customFormat="1" ht="11.25" customHeight="1">
      <c r="A164" s="151" t="s">
        <v>246</v>
      </c>
      <c r="B164" s="151"/>
      <c r="C164" s="151"/>
      <c r="D164" s="151"/>
      <c r="E164" s="151"/>
      <c r="F164" s="157"/>
      <c r="G164" s="159" t="s">
        <v>217</v>
      </c>
      <c r="H164" s="159"/>
      <c r="I164" s="160"/>
      <c r="J164" s="154"/>
      <c r="K164" s="154"/>
      <c r="O164" s="20"/>
    </row>
    <row r="165" spans="1:15" s="19" customFormat="1" ht="6.75" customHeight="1">
      <c r="A165" s="151"/>
      <c r="B165" s="151"/>
      <c r="C165" s="151"/>
      <c r="D165" s="151"/>
      <c r="E165" s="151"/>
      <c r="F165" s="158"/>
      <c r="G165" s="155"/>
      <c r="H165" s="155"/>
      <c r="I165" s="160"/>
      <c r="J165" s="154"/>
      <c r="K165" s="154"/>
      <c r="O165" s="20"/>
    </row>
    <row r="166" spans="1:15" s="19" customFormat="1" ht="17.25" customHeight="1">
      <c r="A166" s="151" t="s">
        <v>76</v>
      </c>
      <c r="B166" s="151"/>
      <c r="C166" s="151"/>
      <c r="D166" s="151"/>
      <c r="E166" s="151"/>
      <c r="F166" s="104" t="s">
        <v>77</v>
      </c>
      <c r="G166" s="149" t="s">
        <v>78</v>
      </c>
      <c r="H166" s="149"/>
      <c r="I166" s="100"/>
      <c r="J166" s="150"/>
      <c r="K166" s="150"/>
      <c r="O166" s="20"/>
    </row>
    <row r="167" spans="1:15" s="19" customFormat="1" ht="15.75" customHeight="1">
      <c r="A167" s="151" t="s">
        <v>244</v>
      </c>
      <c r="B167" s="151"/>
      <c r="C167" s="151"/>
      <c r="D167" s="151"/>
      <c r="E167" s="151"/>
      <c r="F167" s="103"/>
      <c r="G167" s="155" t="s">
        <v>245</v>
      </c>
      <c r="H167" s="155"/>
      <c r="I167" s="100"/>
      <c r="J167" s="154"/>
      <c r="K167" s="154"/>
      <c r="O167" s="20"/>
    </row>
    <row r="168" spans="1:15" s="19" customFormat="1" ht="15.75" customHeight="1">
      <c r="A168" s="18"/>
      <c r="B168" s="18"/>
      <c r="C168" s="18"/>
      <c r="D168" s="148"/>
      <c r="E168" s="148"/>
      <c r="F168" s="104" t="s">
        <v>77</v>
      </c>
      <c r="G168" s="149" t="s">
        <v>78</v>
      </c>
      <c r="H168" s="149"/>
      <c r="I168" s="100"/>
      <c r="J168" s="150"/>
      <c r="K168" s="150"/>
      <c r="O168" s="20"/>
    </row>
    <row r="169" spans="1:15" s="19" customFormat="1" ht="15.75" customHeight="1">
      <c r="A169" s="151" t="s">
        <v>79</v>
      </c>
      <c r="B169" s="151"/>
      <c r="C169" s="151"/>
      <c r="D169" s="151"/>
      <c r="E169" s="151"/>
      <c r="F169" s="103"/>
      <c r="G169" s="152" t="str">
        <f>G167</f>
        <v>О.В. Зайцева</v>
      </c>
      <c r="H169" s="152"/>
      <c r="I169" s="100"/>
      <c r="J169" s="153"/>
      <c r="K169" s="153"/>
      <c r="O169" s="20"/>
    </row>
    <row r="170" spans="1:15" s="19" customFormat="1" ht="17.25" customHeight="1">
      <c r="A170" s="147" t="s">
        <v>80</v>
      </c>
      <c r="B170" s="147"/>
      <c r="C170" s="147"/>
      <c r="D170" s="148"/>
      <c r="E170" s="148"/>
      <c r="F170" s="104" t="s">
        <v>77</v>
      </c>
      <c r="G170" s="149" t="s">
        <v>78</v>
      </c>
      <c r="H170" s="149"/>
      <c r="I170" s="100"/>
      <c r="J170" s="150"/>
      <c r="K170" s="150"/>
      <c r="O170" s="20"/>
    </row>
    <row r="171" spans="6:15" s="19" customFormat="1" ht="15">
      <c r="F171" s="32"/>
      <c r="G171" s="32"/>
      <c r="H171" s="32"/>
      <c r="I171" s="91"/>
      <c r="O171" s="20"/>
    </row>
    <row r="172" spans="6:15" s="19" customFormat="1" ht="15">
      <c r="F172" s="32"/>
      <c r="G172" s="32"/>
      <c r="H172" s="32"/>
      <c r="I172" s="91"/>
      <c r="O172" s="20"/>
    </row>
  </sheetData>
  <sheetProtection/>
  <mergeCells count="197">
    <mergeCell ref="A1:H1"/>
    <mergeCell ref="A2:D3"/>
    <mergeCell ref="E2:E3"/>
    <mergeCell ref="F2:F3"/>
    <mergeCell ref="G2:G3"/>
    <mergeCell ref="H2:H3"/>
    <mergeCell ref="A4:D4"/>
    <mergeCell ref="A5:D5"/>
    <mergeCell ref="A6:D6"/>
    <mergeCell ref="A7:D7"/>
    <mergeCell ref="A8:D8"/>
    <mergeCell ref="I8:I9"/>
    <mergeCell ref="A9:D9"/>
    <mergeCell ref="A10:D10"/>
    <mergeCell ref="A11:D11"/>
    <mergeCell ref="A12:D12"/>
    <mergeCell ref="I12:I15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0:D30"/>
    <mergeCell ref="A31:D31"/>
    <mergeCell ref="A32:D32"/>
    <mergeCell ref="A33:D33"/>
    <mergeCell ref="A34:D34"/>
    <mergeCell ref="A29:D29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I60:I61"/>
    <mergeCell ref="A61:D61"/>
    <mergeCell ref="A62:D62"/>
    <mergeCell ref="A64:D64"/>
    <mergeCell ref="I64:I65"/>
    <mergeCell ref="A65:D65"/>
    <mergeCell ref="A63:D63"/>
    <mergeCell ref="A66:D66"/>
    <mergeCell ref="A67:D67"/>
    <mergeCell ref="A68:D68"/>
    <mergeCell ref="A69:D69"/>
    <mergeCell ref="A70:D70"/>
    <mergeCell ref="A72:D72"/>
    <mergeCell ref="A71:D71"/>
    <mergeCell ref="I72:I77"/>
    <mergeCell ref="A73:D73"/>
    <mergeCell ref="A74:D74"/>
    <mergeCell ref="A75:D75"/>
    <mergeCell ref="A76:D76"/>
    <mergeCell ref="A77:D77"/>
    <mergeCell ref="A78:D78"/>
    <mergeCell ref="I78:I79"/>
    <mergeCell ref="A79:D79"/>
    <mergeCell ref="A80:D80"/>
    <mergeCell ref="A81:D81"/>
    <mergeCell ref="A82:D82"/>
    <mergeCell ref="I82:I85"/>
    <mergeCell ref="A83:D83"/>
    <mergeCell ref="A84:D84"/>
    <mergeCell ref="A85:D85"/>
    <mergeCell ref="A86:D86"/>
    <mergeCell ref="A87:D87"/>
    <mergeCell ref="A88:D88"/>
    <mergeCell ref="A89:D89"/>
    <mergeCell ref="I89:I90"/>
    <mergeCell ref="A90:D90"/>
    <mergeCell ref="A91:D91"/>
    <mergeCell ref="A92:D92"/>
    <mergeCell ref="A93:D93"/>
    <mergeCell ref="A94:D94"/>
    <mergeCell ref="A95:D95"/>
    <mergeCell ref="A96:D96"/>
    <mergeCell ref="I96:I97"/>
    <mergeCell ref="A97:D97"/>
    <mergeCell ref="A98:D98"/>
    <mergeCell ref="I98:I99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13:D113"/>
    <mergeCell ref="A114:D114"/>
    <mergeCell ref="A115:D115"/>
    <mergeCell ref="A116:D116"/>
    <mergeCell ref="A109:D109"/>
    <mergeCell ref="A110:D110"/>
    <mergeCell ref="A111:D111"/>
    <mergeCell ref="A112:D112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4:E165"/>
    <mergeCell ref="F164:F165"/>
    <mergeCell ref="G164:H165"/>
    <mergeCell ref="I164:I165"/>
    <mergeCell ref="A161:D161"/>
    <mergeCell ref="A162:D162"/>
    <mergeCell ref="J164:K165"/>
    <mergeCell ref="A166:C166"/>
    <mergeCell ref="D166:E166"/>
    <mergeCell ref="G166:H166"/>
    <mergeCell ref="J166:K166"/>
    <mergeCell ref="A167:E167"/>
    <mergeCell ref="G167:H167"/>
    <mergeCell ref="J167:K167"/>
    <mergeCell ref="A170:C170"/>
    <mergeCell ref="D170:E170"/>
    <mergeCell ref="G170:H170"/>
    <mergeCell ref="J170:K170"/>
    <mergeCell ref="D168:E168"/>
    <mergeCell ref="G168:H168"/>
    <mergeCell ref="J168:K168"/>
    <mergeCell ref="A169:E169"/>
    <mergeCell ref="G169:H169"/>
    <mergeCell ref="J169:K169"/>
  </mergeCells>
  <printOptions/>
  <pageMargins left="0.5" right="0.17" top="0.19" bottom="0.2" header="0.16" footer="0.17"/>
  <pageSetup horizontalDpi="600" verticalDpi="600" orientation="portrait" paperSize="9" scale="65" r:id="rId1"/>
  <rowBreaks count="2" manualBreakCount="2">
    <brk id="65" max="7" man="1"/>
    <brk id="13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</dc:creator>
  <cp:keywords/>
  <dc:description/>
  <cp:lastModifiedBy>глав.бух.</cp:lastModifiedBy>
  <cp:lastPrinted>2014-09-10T09:32:45Z</cp:lastPrinted>
  <dcterms:created xsi:type="dcterms:W3CDTF">1999-08-24T10:24:00Z</dcterms:created>
  <dcterms:modified xsi:type="dcterms:W3CDTF">2014-09-10T09:32:46Z</dcterms:modified>
  <cp:category/>
  <cp:version/>
  <cp:contentType/>
  <cp:contentStatus/>
</cp:coreProperties>
</file>